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4000" windowHeight="9735"/>
  </bookViews>
  <sheets>
    <sheet name="Planilha Referência" sheetId="3" r:id="rId1"/>
    <sheet name="Cronograma" sheetId="4" r:id="rId2"/>
    <sheet name="Cotações" sheetId="5" r:id="rId3"/>
  </sheets>
  <calcPr calcId="152511"/>
</workbook>
</file>

<file path=xl/calcChain.xml><?xml version="1.0" encoding="utf-8"?>
<calcChain xmlns="http://schemas.openxmlformats.org/spreadsheetml/2006/main">
  <c r="N20" i="5" l="1"/>
  <c r="N21" i="5"/>
  <c r="N22" i="5"/>
  <c r="N19" i="5"/>
  <c r="N15" i="5"/>
  <c r="N10" i="5"/>
  <c r="N6" i="5"/>
  <c r="N7" i="5"/>
  <c r="N8" i="5"/>
  <c r="N9" i="5"/>
  <c r="N4" i="5"/>
  <c r="H22" i="5" l="1"/>
  <c r="H21" i="5"/>
  <c r="H20" i="5"/>
  <c r="H19" i="5"/>
  <c r="H15" i="5"/>
  <c r="H10" i="5"/>
  <c r="G9" i="5"/>
  <c r="H9" i="5" s="1"/>
  <c r="H8" i="5"/>
  <c r="F7" i="5"/>
  <c r="H7" i="5" s="1"/>
  <c r="F6" i="5"/>
  <c r="H6" i="5" s="1"/>
  <c r="H23" i="5" l="1"/>
  <c r="H28" i="5" s="1"/>
  <c r="H16" i="5"/>
  <c r="H27" i="5" s="1"/>
  <c r="H11" i="5"/>
  <c r="H26" i="5" s="1"/>
  <c r="K15" i="4"/>
  <c r="J15" i="4"/>
  <c r="I15" i="4"/>
  <c r="H15" i="4"/>
  <c r="G15" i="4"/>
  <c r="F15" i="4"/>
  <c r="G13" i="4"/>
  <c r="H13" i="4"/>
  <c r="I13" i="4"/>
  <c r="J13" i="4"/>
  <c r="K13" i="4"/>
  <c r="F13" i="4"/>
  <c r="G11" i="4"/>
  <c r="H11" i="4"/>
  <c r="I11" i="4"/>
  <c r="J11" i="4"/>
  <c r="K11" i="4"/>
  <c r="L11" i="4"/>
  <c r="M11" i="4"/>
  <c r="N11" i="4"/>
  <c r="O11" i="4"/>
  <c r="P11" i="4"/>
  <c r="Q11" i="4"/>
  <c r="F11" i="4"/>
  <c r="C14" i="4"/>
  <c r="C12" i="4"/>
  <c r="C10" i="4"/>
  <c r="H29" i="5" l="1"/>
  <c r="H18" i="3" l="1"/>
  <c r="H43" i="3"/>
  <c r="H42" i="3"/>
  <c r="H45" i="3" l="1"/>
  <c r="H44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2" i="3"/>
  <c r="H21" i="3"/>
  <c r="H20" i="3"/>
  <c r="H19" i="3"/>
  <c r="H17" i="3"/>
  <c r="H16" i="3"/>
  <c r="H11" i="3"/>
  <c r="H10" i="3"/>
  <c r="H9" i="3"/>
  <c r="H8" i="3"/>
  <c r="F7" i="3"/>
  <c r="H7" i="3" s="1"/>
  <c r="F6" i="3"/>
  <c r="H6" i="3" s="1"/>
  <c r="H12" i="3" l="1"/>
  <c r="H46" i="3"/>
  <c r="H23" i="3"/>
  <c r="H51" i="3" l="1"/>
  <c r="D14" i="4"/>
  <c r="H50" i="3"/>
  <c r="D12" i="4"/>
  <c r="H49" i="3"/>
  <c r="D10" i="4"/>
  <c r="H52" i="3" l="1"/>
  <c r="G14" i="4"/>
  <c r="H14" i="4"/>
  <c r="F14" i="4"/>
  <c r="J14" i="4"/>
  <c r="I14" i="4"/>
  <c r="K14" i="4"/>
  <c r="J12" i="4"/>
  <c r="F12" i="4"/>
  <c r="K12" i="4"/>
  <c r="I12" i="4"/>
  <c r="H12" i="4"/>
  <c r="G12" i="4"/>
  <c r="I10" i="4"/>
  <c r="I18" i="4" s="1"/>
  <c r="Q10" i="4"/>
  <c r="Q18" i="4" s="1"/>
  <c r="K10" i="4"/>
  <c r="K18" i="4" s="1"/>
  <c r="P10" i="4"/>
  <c r="P18" i="4" s="1"/>
  <c r="H10" i="4"/>
  <c r="L10" i="4"/>
  <c r="L18" i="4" s="1"/>
  <c r="O10" i="4"/>
  <c r="O18" i="4" s="1"/>
  <c r="N10" i="4"/>
  <c r="N18" i="4" s="1"/>
  <c r="G10" i="4"/>
  <c r="G18" i="4" s="1"/>
  <c r="F10" i="4"/>
  <c r="F18" i="4" s="1"/>
  <c r="J10" i="4"/>
  <c r="M10" i="4"/>
  <c r="M18" i="4" s="1"/>
  <c r="D16" i="4"/>
  <c r="J18" i="4" l="1"/>
  <c r="H18" i="4"/>
  <c r="H19" i="4" s="1"/>
  <c r="F19" i="4"/>
  <c r="F21" i="4" s="1"/>
  <c r="F20" i="4"/>
  <c r="G20" i="4" s="1"/>
  <c r="L19" i="4"/>
  <c r="G19" i="4"/>
  <c r="K19" i="4"/>
  <c r="J19" i="4"/>
  <c r="P19" i="4"/>
  <c r="M19" i="4"/>
  <c r="N19" i="4"/>
  <c r="O19" i="4"/>
  <c r="Q19" i="4"/>
  <c r="I19" i="4"/>
  <c r="H20" i="4" l="1"/>
  <c r="I20" i="4" s="1"/>
  <c r="J20" i="4" s="1"/>
  <c r="K20" i="4" s="1"/>
  <c r="L20" i="4" s="1"/>
  <c r="M20" i="4" s="1"/>
  <c r="N20" i="4" s="1"/>
  <c r="O20" i="4" s="1"/>
  <c r="P20" i="4" s="1"/>
  <c r="Q20" i="4" s="1"/>
  <c r="G21" i="4"/>
  <c r="H21" i="4" s="1"/>
  <c r="I21" i="4" s="1"/>
  <c r="J21" i="4" s="1"/>
  <c r="K21" i="4" s="1"/>
  <c r="L21" i="4" s="1"/>
  <c r="M21" i="4" s="1"/>
  <c r="N21" i="4" s="1"/>
  <c r="O21" i="4" s="1"/>
  <c r="P21" i="4" s="1"/>
  <c r="Q21" i="4" s="1"/>
</calcChain>
</file>

<file path=xl/sharedStrings.xml><?xml version="1.0" encoding="utf-8"?>
<sst xmlns="http://schemas.openxmlformats.org/spreadsheetml/2006/main" count="304" uniqueCount="153">
  <si>
    <t>DESCRIÇÃO DO SERVIÇO E/OU MATERIAIS</t>
  </si>
  <si>
    <t>Prazo Contrato</t>
  </si>
  <si>
    <t>Meses</t>
  </si>
  <si>
    <t>Pontos</t>
  </si>
  <si>
    <t>ITEM 1.0</t>
  </si>
  <si>
    <t xml:space="preserve">SERVIÇOS DE MANUTENÇÃO </t>
  </si>
  <si>
    <t>UNID</t>
  </si>
  <si>
    <t>QTD</t>
  </si>
  <si>
    <t xml:space="preserve"> PREÇO R$ </t>
  </si>
  <si>
    <t xml:space="preserve"> TOTAL R$ </t>
  </si>
  <si>
    <t>1.1</t>
  </si>
  <si>
    <t>mês</t>
  </si>
  <si>
    <t>1.2</t>
  </si>
  <si>
    <t>ponto/mês</t>
  </si>
  <si>
    <t>1.3</t>
  </si>
  <si>
    <t>un.</t>
  </si>
  <si>
    <t>1.4</t>
  </si>
  <si>
    <t>1.5</t>
  </si>
  <si>
    <t>1.6</t>
  </si>
  <si>
    <t>VALOR TOTAL ITEM 1.0 - SERVIÇOS DE MANUTENÇÃO</t>
  </si>
  <si>
    <t>ITEM 2.0</t>
  </si>
  <si>
    <t>MELHORIAS, MODERNIZAÇÃO EFICIENTIZAÇÃO</t>
  </si>
  <si>
    <t>PREÇO R$</t>
  </si>
  <si>
    <t>TOTAL R$</t>
  </si>
  <si>
    <t>2.1</t>
  </si>
  <si>
    <t>FORNECIMENTO DE SERVIÇOS</t>
  </si>
  <si>
    <t>2.1.1</t>
  </si>
  <si>
    <t>un</t>
  </si>
  <si>
    <t>2.1.2</t>
  </si>
  <si>
    <t>2.1.3</t>
  </si>
  <si>
    <t>m</t>
  </si>
  <si>
    <t>2.1.4</t>
  </si>
  <si>
    <t>2.1.5</t>
  </si>
  <si>
    <t>2.1.6</t>
  </si>
  <si>
    <t>2.1.7</t>
  </si>
  <si>
    <t>VALOR TOTAL 2.1 - FORNECIMENTO DE SERVIÇOS</t>
  </si>
  <si>
    <t>2.2</t>
  </si>
  <si>
    <t>FORNECIMENTO DE MATERIAIS</t>
  </si>
  <si>
    <t>2.2.1</t>
  </si>
  <si>
    <t>pç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</si>
  <si>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</si>
  <si>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</si>
  <si>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</si>
  <si>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</si>
  <si>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</si>
  <si>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</si>
  <si>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</si>
  <si>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</si>
  <si>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</si>
  <si>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</si>
  <si>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</si>
  <si>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</si>
  <si>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</si>
  <si>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</si>
  <si>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</si>
  <si>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</si>
  <si>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</si>
  <si>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</si>
  <si>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</si>
  <si>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VALOR TOTAL 2.2 - FORNECIMENTO DE MATERIAIS</t>
  </si>
  <si>
    <t>VALOR TOTAL GERAL</t>
  </si>
  <si>
    <t>ANEXO II - PLANILHA ORÇAMENTARIA DE SERVIÇOS E MATERIAIS</t>
  </si>
  <si>
    <t>RESUMO ORÇAMENTÁRIO</t>
  </si>
  <si>
    <t>ITEM 1.0 - SERVIÇOS DE MANUTENÇÃO</t>
  </si>
  <si>
    <t>2.1 - FORNECIMENTO DE SERVIÇOS</t>
  </si>
  <si>
    <t>2.2 - FORNECIMENTO DE MATERIAIS</t>
  </si>
  <si>
    <t>Quantidade</t>
  </si>
  <si>
    <t>REFERÊNCIA</t>
  </si>
  <si>
    <t>CÓDIGO</t>
  </si>
  <si>
    <t>SINAPI/PR</t>
  </si>
  <si>
    <t>Cotação</t>
  </si>
  <si>
    <t>ARRUELA EM ACO GALVANIZADO, DIAMETRO EXTERNO = 35MM, ESPESSURA = 3MM, DIAMETRO DO FURO= 18MM</t>
  </si>
  <si>
    <t>CABO MULTIPOLAR DE COBRE, FLEXIVEL, CLASSE 4 OU 5, ISOLACAO EM HEPR, COBERTURA EM PVC-ST2, ANTICHAMA BWF-B, 0,6/1 KV, 3 CONDUTORES DE 2,5 MM2</t>
  </si>
  <si>
    <t>FITA ISOLANTE ADESIVA ANTICHAMA, USO ATE 750 V, EM ROLO DE 19 MM X 20 M</t>
  </si>
  <si>
    <t>FITA ISOLANTE DE BORRACHA AUTOFUSAO, USO ATE 69 KV (ALTA TENSAO)</t>
  </si>
  <si>
    <t>PARAFUSO M16 EM ACO GALVANIZADO, COMPRIMENTO = 300 MM, DIAMETRO = 16 MM, ROSCA MAQUINA, CABECA QUADRADA</t>
  </si>
  <si>
    <t>PARAFUSO M16 EM ACO GALVANIZADO, COMPRIMENTO = 350 MM, DIAMETRO = 16 MM, ROSCA MAQUINA, CABECA QUADRADA</t>
  </si>
  <si>
    <t>CDHU</t>
  </si>
  <si>
    <t>70.04.004</t>
  </si>
  <si>
    <t>CDHU/SP</t>
  </si>
  <si>
    <t>04.17.040</t>
  </si>
  <si>
    <t>04.18.370</t>
  </si>
  <si>
    <t>39.20.010</t>
  </si>
  <si>
    <t>40.11.010</t>
  </si>
  <si>
    <t>70.05.006</t>
  </si>
  <si>
    <t>01.17.111</t>
  </si>
  <si>
    <t>ORSE</t>
  </si>
  <si>
    <t>PREFEITURA MUNICIPAL DE SIQUEIRA CAMPOS - PR</t>
  </si>
  <si>
    <t>04.20.040</t>
  </si>
  <si>
    <t>04.21.210</t>
  </si>
  <si>
    <t>04.21.240</t>
  </si>
  <si>
    <t>rl</t>
  </si>
  <si>
    <t>ASSESSORIA TÉCNICA, GERENCIAMENTO DA ILUMINAÇÃO PÚBLICA DO MUNICÍPIO,  SISTEMA INFORMATIZADO, CENTRAL DE ATENDIMENTO, ENGENHARIA, APOIO OPERACIONAL AO PLANEJAMENTO, CONTROLE E SUPERVISÃO.</t>
  </si>
  <si>
    <t>SERVIÇO DE MANUTENÇÃO NO PARQUE DE ILUMINAÇÃO PÚBLICA E ORNAMENTAL, COM APLICAÇÃO DE MATERIAL, MÃO DE OBRA E EQUIPAMENTOS CONFORME ESPECIFICAÇÃO CONTIDA NO EDITAL EXCLUSIVAMENTE DAS ATIVIDADES DE OPERAÇÃO DO SISTEMA DE ILUMINAÇÃO PÚBLICA.</t>
  </si>
  <si>
    <t>SERVIÇO DE CADASTRAMENTO E IDENTIFICAÇÃO EM CAMPO E IMPLANTAÇÃO DO SISTEMA DE GERENCIAMENTO INFORMATIZADO GEO-REFERENCIADO, RELATIVAMENTE AO ACERVO (PONTOS) DO SISTEMA DE ILUMINAÇÃO PÚBLICA.</t>
  </si>
  <si>
    <t>IMPLANTAÇÃO E OPERAÇÃO DO SISTEMA DE TELE GESTÃO PARA ILUMINAÇÃO DE VIAS PÚBLICAS, COM SISTEMA DE MONITORAMENTO E CONTROLE À DISTÂNCIA, INCLUSO PLANO DA OPERADORA DE TELEFONIA.</t>
  </si>
  <si>
    <t>PROJETO EXECUTIVO DE INSTALAÇÕES ELÉTRICAS EM FORMATO A1</t>
  </si>
  <si>
    <t>SERVIÇOS DE DESCARTES DE MATERIAIS CONTAMINANTES, CONFORME DEFINIDO NO TERMO DE REFEÊNCIA.</t>
  </si>
  <si>
    <t>RECOLOCAÇÃO DE CONDUTOR APARENTE COM DIÂMETRO EXTERNO ATÉ 6,5 MM</t>
  </si>
  <si>
    <t>INSTALAÇÃO DE CONCENTRADOR TELEGESTÃO</t>
  </si>
  <si>
    <t>REMOÇÃO DE APARELHO DE ILUMINAÇÃO OU PROJETOR FIXO EM POSTE OU BRAÇO</t>
  </si>
  <si>
    <t>REMOÇÃO DE REATOR PARA LÂMPADA FIXO EM POSTE</t>
  </si>
  <si>
    <t>REMOÇÃO DE LÂMPADA</t>
  </si>
  <si>
    <t>REMOÇÃO DE RELÉ</t>
  </si>
  <si>
    <t>REMOÇÃO DE CONDUTOR APARENTE DIÂMETRO EXTERNO ATÉ 6,5 MM</t>
  </si>
  <si>
    <t xml:space="preserve">	BRAÇO CURVO EM AÇO GALVANIZADO A FOGO, COM SAPATA DE 48X2000MM DI OU SIMILAR</t>
  </si>
  <si>
    <t>BRAÇO CURVO EM AÇO GALVANIZADO A FOGO, COM SAPATA DE 48X3000MM DI OU SIMILAR</t>
  </si>
  <si>
    <t>BRAÇO CURVO EM AÇO GALVANIZADO A FOGO, COM SAPATA DE 60X4000MM DI OU SIMILAR</t>
  </si>
  <si>
    <t>CONECTOR CUNHA DE BAIXA TENSÃO TIPO A</t>
  </si>
  <si>
    <t>CONECTOR PERFURANTE 16-95MM²/1,5-10MM²</t>
  </si>
  <si>
    <t>CONCENTRADORES SISTEMA DE TELEGESTÃO (GATEWAY): DISPOSITIVO RESPONSÁVEL POR RECEBER DADOS DE STATUS E CONTROLE DOS VÁRIOS CONTROLADORES, PARA ENVIO AO CCO E POR ENCAMINHAR MENSAGENS DE COMANDO DO CENTRO DE CONTROLE OPERACIONAL (CCO) PARA OS CONTROLADORES. ESSE CONCENTRADOR TAMBÉM EXERCE A FUNÇÃO DE COORDENADOR DA REDE LOCAL, PROVENDO LOCALMENTE AS FUNÇÕES DE INICIALIZAÇÃO. CONCENTRADOR COM CAPACIDADE DE GERENCIAMENTO DE NO MÍNIMO 200 CONTROLADORES.</t>
  </si>
  <si>
    <t>CONTROLADORES PARA SISTEMA DE TELEGESTÃO (NÓ DE REDE): DISPOSITIVO DE CONTROLE INDIVIDUAL INSTALADO EM CADA LUMINÁRIA LED (INFRAESTRUTURA DE CONTROLE DAS LUMINÁRIAS) E CAPAZ DE SE COMUNICAR COM OUTROS CONTROLADORES E CONCENTRADOR VIA REDE WIRELESS. A TECNOLOGIA DEVE FUNCIONAR INDEPENDENTEMENTE DE SINAL DE REDE DE CELULARES (3G, 4G). FUNCIONALIDADES: SENSOR DE LUMINOSIDADE, PROGRAMAÇÃO PARA ACENDER E APAGAR, COMANDO REMOTO, DETECÇÃO DE LÂMPADA APAGADA A NOITE, DETECÇÃO DE LÂMPADA ACESA DE DIA, DETEÇÃO DE LÂMPADA QUEIMADA, MEDIÇÃO DE CONSUMO, DIMERIZAÇÃO E COMPATÍVEL COM SOFTWARE WEB DE GESTÃO, MOBILE DE CONTROLE E SISTEMA DE CONTINGNEICA MÓVEL. PARA CONEXÃO EM BASE PARA RELÉ DE 7 PINOS, COMPATÍVEL PARA INSTALAÇÃO EM BASE PARA RELÉ DE 3 PINOS. SOBRE LUMINÁRIA.</t>
  </si>
  <si>
    <t>LUMINÁRIA LED 20W COM BRAÇO, PARA TRAVESSIA DE PEDESTRE</t>
  </si>
  <si>
    <t>RELÉ FOTOELÉTRICO 50/60 HZ, 110/220 V, 1200 VA, COMPLETO</t>
  </si>
  <si>
    <t>COLUNA (P-57) PARA FIXAÇÃO DE PLACA DE ORIENTAÇÃO, COM BRAÇO PROJETADO</t>
  </si>
  <si>
    <t>EXECUÇÃO</t>
  </si>
  <si>
    <t>VALOR TOTAL DO CONTRATO (R$)</t>
  </si>
  <si>
    <t>VALOR MENSAL (R$)</t>
  </si>
  <si>
    <t>VALOR MENSAL (%)</t>
  </si>
  <si>
    <t>VALOR ACUMULADO (R$)</t>
  </si>
  <si>
    <t>VALOR ACUMULADO (%)</t>
  </si>
  <si>
    <t>ITEM</t>
  </si>
  <si>
    <t>CRONOGRAMA FISICO-FINACEIRO</t>
  </si>
  <si>
    <t>OBRA:</t>
  </si>
  <si>
    <t>VALOR DE REFERENCIA</t>
  </si>
  <si>
    <t>PRAZO EXECUÇÃO (MESES</t>
  </si>
  <si>
    <t>MES 01</t>
  </si>
  <si>
    <t>MES 02</t>
  </si>
  <si>
    <t>MES 03</t>
  </si>
  <si>
    <t>MES 04</t>
  </si>
  <si>
    <t>MES 05</t>
  </si>
  <si>
    <t>MES 06</t>
  </si>
  <si>
    <t>MES 07</t>
  </si>
  <si>
    <t>MES 08</t>
  </si>
  <si>
    <t>MES 09</t>
  </si>
  <si>
    <t>MES 10</t>
  </si>
  <si>
    <t>MES 11</t>
  </si>
  <si>
    <t>MES 12</t>
  </si>
  <si>
    <t>CONTRATAÇÃO DE EMPRESA NO RAMO DE ENGENHARIA ELÉTRICA PARA FORNECIMENTO E INSTALAÇÃO DE LUMINÁRIAS DE LED, FORNECIMENTO DE EQUIPAMENTOS DE TELE GESTÃO, MANUTENÇÃO E CADASTRO DAS LUMINÁRIAS EXISTEN-TES E PROJETOS ELÉTRICOS/LUMINOTÉCNICOS.</t>
  </si>
  <si>
    <t>EMPRESA 01</t>
  </si>
  <si>
    <t>EMPRESA 02</t>
  </si>
  <si>
    <t>EMPRESA 03</t>
  </si>
  <si>
    <t>EMPRESA 04</t>
  </si>
  <si>
    <t>MEDIANA</t>
  </si>
  <si>
    <t>LUMINARIA EM LED P/ ILUMINAÇÃO PÚBLICA LED SMD AUTOVOLT 100 W, 5.000 K, IP-66, IRC 70, FP&gt;0,95, 170LM/W, 16.0000 LM E 54.000H, COM BASE PARA RELÉ 7 PINOS, DIMERIZÁVEL, MODELO GL421 G-LIGHT OU SIMILAR</t>
  </si>
  <si>
    <t>LUMINARIA EM LED P/ ILUMINAÇÃO PÚBLICA LED SMD AUTOVOLT 150 W, 5.000 K, IP-66, IRC 70, FP&gt;0,95, 160LM/W, 24.0000 LM E 54.000H, COM BASE PARA RELÉ 7 PINOS, DIMERIZÁVEL, MODELO GL421 G-LIGHT OU SIMILAR</t>
  </si>
  <si>
    <t>LUMINARIA EM LED P/ ILUMINAÇÃO PÚBLICA LED SMD AUTOVOLT 200 W, 5.000 K, IP-66, IRC 70, FP&gt;0,95, 160LM/W, 32.000 LM E 54.000H, COM BASE PARA RELÉ 3 PINOS, MODELO GL421 G-LIGHT OU SIMILAR</t>
  </si>
  <si>
    <t>LUMINARIA EM LED P/ ILUMINAÇÃO PÚBLICA LED SMD AUTOVOLT 50 W, 5.000 K, IP-66, IRC 70, FP&gt;0,95, 160LM/W, 8.000 LM E 54.000H, COM BASE PARA RELÉ 3 PINOS, MODELO GL421 G-LIGHT OU SIMILAR</t>
  </si>
  <si>
    <t xml:space="preserve">                                       Siqueira Campos, PR 22 de agosto de 2024</t>
  </si>
  <si>
    <t xml:space="preserve">                                                      Rodrigo Silva de Freitas</t>
  </si>
  <si>
    <t xml:space="preserve">                                                         CREA/PR 181464/D</t>
  </si>
  <si>
    <t xml:space="preserve">                                 DIRETOR DO DEPARTAMENTO DE TRÂNSITO</t>
  </si>
  <si>
    <t xml:space="preserve">                                                    PORTARIA n° 047/2024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</si>
</sst>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;&quot; (&quot;#,##0.00\);&quot; -&quot;#\ ;@\ "/>
    <numFmt numFmtId="165" formatCode="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Border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2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44" fontId="8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44" fontId="7" fillId="0" borderId="1" xfId="0" applyNumberFormat="1" applyFont="1" applyBorder="1"/>
    <xf numFmtId="44" fontId="0" fillId="0" borderId="9" xfId="0" applyNumberFormat="1" applyBorder="1" applyAlignment="1">
      <alignment vertical="center"/>
    </xf>
    <xf numFmtId="10" fontId="0" fillId="0" borderId="3" xfId="3" applyNumberFormat="1" applyFon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44" fontId="0" fillId="0" borderId="3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10" fontId="0" fillId="0" borderId="14" xfId="0" applyNumberFormat="1" applyBorder="1" applyAlignment="1">
      <alignment horizontal="center" vertical="center"/>
    </xf>
    <xf numFmtId="10" fontId="0" fillId="0" borderId="15" xfId="3" applyNumberFormat="1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10" fontId="8" fillId="6" borderId="1" xfId="3" applyNumberFormat="1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/>
    <xf numFmtId="0" fontId="8" fillId="6" borderId="1" xfId="0" applyFont="1" applyFill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164" fontId="11" fillId="0" borderId="1" xfId="1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3" fontId="13" fillId="2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/>
    </xf>
    <xf numFmtId="43" fontId="15" fillId="2" borderId="1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5" fillId="3" borderId="1" xfId="2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left" vertical="center" wrapText="1"/>
    </xf>
    <xf numFmtId="0" fontId="15" fillId="3" borderId="1" xfId="2" applyFont="1" applyFill="1" applyBorder="1" applyAlignment="1">
      <alignment horizontal="center" vertical="center"/>
    </xf>
    <xf numFmtId="164" fontId="15" fillId="3" borderId="1" xfId="1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43" fontId="15" fillId="3" borderId="1" xfId="1" applyFont="1" applyFill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vertical="center" wrapText="1"/>
    </xf>
    <xf numFmtId="43" fontId="12" fillId="0" borderId="1" xfId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164" fontId="12" fillId="0" borderId="0" xfId="1" applyNumberFormat="1" applyFont="1" applyAlignment="1">
      <alignment horizontal="center" vertical="center"/>
    </xf>
    <xf numFmtId="0" fontId="4" fillId="0" borderId="1" xfId="0" applyFont="1" applyBorder="1"/>
    <xf numFmtId="43" fontId="6" fillId="0" borderId="1" xfId="1" applyFont="1" applyBorder="1"/>
    <xf numFmtId="43" fontId="16" fillId="0" borderId="1" xfId="1" applyFont="1" applyFill="1" applyBorder="1"/>
    <xf numFmtId="43" fontId="6" fillId="0" borderId="1" xfId="1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right" vertical="center" wrapText="1"/>
    </xf>
    <xf numFmtId="0" fontId="11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horizontal="right" vertical="center" wrapText="1"/>
    </xf>
    <xf numFmtId="0" fontId="12" fillId="2" borderId="4" xfId="2" applyFont="1" applyFill="1" applyBorder="1" applyAlignment="1">
      <alignment horizontal="right" vertical="center" wrapText="1"/>
    </xf>
    <xf numFmtId="0" fontId="12" fillId="2" borderId="3" xfId="2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3" fontId="6" fillId="0" borderId="1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8" fillId="0" borderId="0" xfId="0" applyFont="1"/>
  </cellXfs>
  <cellStyles count="4">
    <cellStyle name="Excel Built-in Normal" xfId="2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D60"/>
  <sheetViews>
    <sheetView tabSelected="1" zoomScale="96" zoomScaleNormal="96" workbookViewId="0">
      <selection activeCell="D60" sqref="D60"/>
    </sheetView>
  </sheetViews>
  <sheetFormatPr defaultColWidth="11.5703125" defaultRowHeight="12.75" x14ac:dyDescent="0.25"/>
  <cols>
    <col min="1" max="3" width="14.28515625" style="49" customWidth="1"/>
    <col min="4" max="4" width="86.140625" style="50" customWidth="1"/>
    <col min="5" max="5" width="6.28515625" style="49" customWidth="1"/>
    <col min="6" max="6" width="8.42578125" style="49" customWidth="1"/>
    <col min="7" max="7" width="12" style="51" customWidth="1"/>
    <col min="8" max="8" width="15" style="51" customWidth="1"/>
    <col min="9" max="182" width="9.5703125" style="1" customWidth="1"/>
    <col min="183" max="183" width="6.5703125" style="1" customWidth="1"/>
    <col min="184" max="184" width="72.42578125" style="1" customWidth="1"/>
    <col min="185" max="186" width="8.28515625" style="1" customWidth="1"/>
    <col min="187" max="16384" width="11.5703125" style="23"/>
  </cols>
  <sheetData>
    <row r="1" spans="1:8" s="23" customFormat="1" x14ac:dyDescent="0.25">
      <c r="A1" s="58" t="s">
        <v>87</v>
      </c>
      <c r="B1" s="58"/>
      <c r="C1" s="58"/>
      <c r="D1" s="58"/>
      <c r="E1" s="58"/>
      <c r="F1" s="58"/>
      <c r="G1" s="58"/>
      <c r="H1" s="58"/>
    </row>
    <row r="2" spans="1:8" s="23" customFormat="1" x14ac:dyDescent="0.25">
      <c r="A2" s="58" t="s">
        <v>61</v>
      </c>
      <c r="B2" s="58"/>
      <c r="C2" s="58"/>
      <c r="D2" s="58"/>
      <c r="E2" s="58"/>
      <c r="F2" s="58"/>
      <c r="G2" s="58"/>
      <c r="H2" s="58"/>
    </row>
    <row r="3" spans="1:8" s="23" customFormat="1" x14ac:dyDescent="0.25">
      <c r="A3" s="59" t="s">
        <v>0</v>
      </c>
      <c r="B3" s="59"/>
      <c r="C3" s="59"/>
      <c r="D3" s="59"/>
      <c r="E3" s="58" t="s">
        <v>1</v>
      </c>
      <c r="F3" s="58"/>
      <c r="G3" s="22">
        <v>12</v>
      </c>
      <c r="H3" s="24" t="s">
        <v>2</v>
      </c>
    </row>
    <row r="4" spans="1:8" s="23" customFormat="1" x14ac:dyDescent="0.25">
      <c r="A4" s="59"/>
      <c r="B4" s="59"/>
      <c r="C4" s="59"/>
      <c r="D4" s="59"/>
      <c r="E4" s="58" t="s">
        <v>66</v>
      </c>
      <c r="F4" s="58"/>
      <c r="G4" s="25">
        <v>4079</v>
      </c>
      <c r="H4" s="24" t="s">
        <v>3</v>
      </c>
    </row>
    <row r="5" spans="1:8" s="23" customFormat="1" ht="15" customHeight="1" x14ac:dyDescent="0.25">
      <c r="A5" s="26" t="s">
        <v>4</v>
      </c>
      <c r="B5" s="26" t="s">
        <v>67</v>
      </c>
      <c r="C5" s="26" t="s">
        <v>68</v>
      </c>
      <c r="D5" s="27" t="s">
        <v>5</v>
      </c>
      <c r="E5" s="26" t="s">
        <v>6</v>
      </c>
      <c r="F5" s="26" t="s">
        <v>7</v>
      </c>
      <c r="G5" s="28" t="s">
        <v>8</v>
      </c>
      <c r="H5" s="28" t="s">
        <v>9</v>
      </c>
    </row>
    <row r="6" spans="1:8" s="23" customFormat="1" ht="38.25" x14ac:dyDescent="0.25">
      <c r="A6" s="29" t="s">
        <v>10</v>
      </c>
      <c r="B6" s="29" t="s">
        <v>70</v>
      </c>
      <c r="C6" s="29"/>
      <c r="D6" s="30" t="s">
        <v>92</v>
      </c>
      <c r="E6" s="29" t="s">
        <v>11</v>
      </c>
      <c r="F6" s="31">
        <f>G3</f>
        <v>12</v>
      </c>
      <c r="G6" s="32">
        <v>10047</v>
      </c>
      <c r="H6" s="32">
        <f>G6*F6</f>
        <v>120564</v>
      </c>
    </row>
    <row r="7" spans="1:8" s="23" customFormat="1" ht="38.25" x14ac:dyDescent="0.25">
      <c r="A7" s="29" t="s">
        <v>12</v>
      </c>
      <c r="B7" s="29" t="s">
        <v>70</v>
      </c>
      <c r="C7" s="29"/>
      <c r="D7" s="30" t="s">
        <v>93</v>
      </c>
      <c r="E7" s="29" t="s">
        <v>13</v>
      </c>
      <c r="F7" s="31">
        <f>G4</f>
        <v>4079</v>
      </c>
      <c r="G7" s="32">
        <v>11.93</v>
      </c>
      <c r="H7" s="32">
        <f>G7*F7*G3</f>
        <v>583949.64</v>
      </c>
    </row>
    <row r="8" spans="1:8" s="23" customFormat="1" ht="38.25" x14ac:dyDescent="0.25">
      <c r="A8" s="29" t="s">
        <v>14</v>
      </c>
      <c r="B8" s="29" t="s">
        <v>70</v>
      </c>
      <c r="C8" s="29"/>
      <c r="D8" s="30" t="s">
        <v>94</v>
      </c>
      <c r="E8" s="29" t="s">
        <v>15</v>
      </c>
      <c r="F8" s="31">
        <v>4079</v>
      </c>
      <c r="G8" s="32">
        <v>11.987500000000001</v>
      </c>
      <c r="H8" s="32">
        <f>G8*F8</f>
        <v>48897.012500000004</v>
      </c>
    </row>
    <row r="9" spans="1:8" s="23" customFormat="1" ht="25.5" x14ac:dyDescent="0.25">
      <c r="A9" s="29" t="s">
        <v>16</v>
      </c>
      <c r="B9" s="29" t="s">
        <v>70</v>
      </c>
      <c r="C9" s="29"/>
      <c r="D9" s="30" t="s">
        <v>95</v>
      </c>
      <c r="E9" s="29" t="s">
        <v>15</v>
      </c>
      <c r="F9" s="31">
        <v>12</v>
      </c>
      <c r="G9" s="32">
        <v>621.55999999999995</v>
      </c>
      <c r="H9" s="32">
        <f>G9*F9</f>
        <v>7458.7199999999993</v>
      </c>
    </row>
    <row r="10" spans="1:8" s="23" customFormat="1" x14ac:dyDescent="0.25">
      <c r="A10" s="29" t="s">
        <v>17</v>
      </c>
      <c r="B10" s="29" t="s">
        <v>79</v>
      </c>
      <c r="C10" s="29" t="s">
        <v>85</v>
      </c>
      <c r="D10" s="30" t="s">
        <v>96</v>
      </c>
      <c r="E10" s="29" t="s">
        <v>15</v>
      </c>
      <c r="F10" s="31">
        <v>45</v>
      </c>
      <c r="G10" s="32">
        <v>1444.21</v>
      </c>
      <c r="H10" s="32">
        <f>G10*F10</f>
        <v>64989.450000000004</v>
      </c>
    </row>
    <row r="11" spans="1:8" s="23" customFormat="1" x14ac:dyDescent="0.25">
      <c r="A11" s="29" t="s">
        <v>18</v>
      </c>
      <c r="B11" s="29" t="s">
        <v>70</v>
      </c>
      <c r="C11" s="29"/>
      <c r="D11" s="30" t="s">
        <v>97</v>
      </c>
      <c r="E11" s="29" t="s">
        <v>15</v>
      </c>
      <c r="F11" s="31">
        <v>1982</v>
      </c>
      <c r="G11" s="32">
        <v>4.5049999999999999</v>
      </c>
      <c r="H11" s="32">
        <f>G11*F11</f>
        <v>8928.91</v>
      </c>
    </row>
    <row r="12" spans="1:8" s="23" customFormat="1" ht="15" customHeight="1" x14ac:dyDescent="0.25">
      <c r="A12" s="63" t="s">
        <v>19</v>
      </c>
      <c r="B12" s="64"/>
      <c r="C12" s="64"/>
      <c r="D12" s="64"/>
      <c r="E12" s="64"/>
      <c r="F12" s="64"/>
      <c r="G12" s="65"/>
      <c r="H12" s="33">
        <f>SUM(H6:H11)</f>
        <v>834787.73249999993</v>
      </c>
    </row>
    <row r="13" spans="1:8" s="34" customFormat="1" ht="5.25" customHeight="1" x14ac:dyDescent="0.25"/>
    <row r="14" spans="1:8" s="23" customFormat="1" ht="15" customHeight="1" x14ac:dyDescent="0.25">
      <c r="A14" s="26" t="s">
        <v>20</v>
      </c>
      <c r="B14" s="26"/>
      <c r="C14" s="26"/>
      <c r="D14" s="27" t="s">
        <v>21</v>
      </c>
      <c r="E14" s="26" t="s">
        <v>6</v>
      </c>
      <c r="F14" s="26" t="s">
        <v>7</v>
      </c>
      <c r="G14" s="28" t="s">
        <v>22</v>
      </c>
      <c r="H14" s="28" t="s">
        <v>23</v>
      </c>
    </row>
    <row r="15" spans="1:8" s="23" customFormat="1" ht="15" customHeight="1" x14ac:dyDescent="0.25">
      <c r="A15" s="35" t="s">
        <v>24</v>
      </c>
      <c r="B15" s="35" t="s">
        <v>67</v>
      </c>
      <c r="C15" s="35" t="s">
        <v>68</v>
      </c>
      <c r="D15" s="36" t="s">
        <v>25</v>
      </c>
      <c r="E15" s="37"/>
      <c r="F15" s="37"/>
      <c r="G15" s="38"/>
      <c r="H15" s="38"/>
    </row>
    <row r="16" spans="1:8" s="23" customFormat="1" x14ac:dyDescent="0.25">
      <c r="A16" s="39" t="s">
        <v>26</v>
      </c>
      <c r="B16" s="39" t="s">
        <v>79</v>
      </c>
      <c r="C16" s="39" t="s">
        <v>82</v>
      </c>
      <c r="D16" s="40" t="s">
        <v>98</v>
      </c>
      <c r="E16" s="39" t="s">
        <v>30</v>
      </c>
      <c r="F16" s="31">
        <v>12141</v>
      </c>
      <c r="G16" s="32">
        <v>7.18</v>
      </c>
      <c r="H16" s="32">
        <f t="shared" ref="H16:H22" si="0">G16*F16</f>
        <v>87172.37999999999</v>
      </c>
    </row>
    <row r="17" spans="1:8" s="23" customFormat="1" x14ac:dyDescent="0.25">
      <c r="A17" s="39" t="s">
        <v>28</v>
      </c>
      <c r="B17" s="39" t="s">
        <v>70</v>
      </c>
      <c r="C17" s="39"/>
      <c r="D17" s="40" t="s">
        <v>99</v>
      </c>
      <c r="E17" s="39" t="s">
        <v>27</v>
      </c>
      <c r="F17" s="31">
        <v>2</v>
      </c>
      <c r="G17" s="32">
        <v>172.96</v>
      </c>
      <c r="H17" s="32">
        <f t="shared" si="0"/>
        <v>345.92</v>
      </c>
    </row>
    <row r="18" spans="1:8" s="23" customFormat="1" x14ac:dyDescent="0.25">
      <c r="A18" s="39" t="s">
        <v>29</v>
      </c>
      <c r="B18" s="39" t="s">
        <v>79</v>
      </c>
      <c r="C18" s="39" t="s">
        <v>80</v>
      </c>
      <c r="D18" s="40" t="s">
        <v>100</v>
      </c>
      <c r="E18" s="39" t="s">
        <v>27</v>
      </c>
      <c r="F18" s="31">
        <v>2794</v>
      </c>
      <c r="G18" s="32">
        <v>50</v>
      </c>
      <c r="H18" s="32">
        <f>G18*F18</f>
        <v>139700</v>
      </c>
    </row>
    <row r="19" spans="1:8" s="23" customFormat="1" x14ac:dyDescent="0.25">
      <c r="A19" s="39" t="s">
        <v>31</v>
      </c>
      <c r="B19" s="39" t="s">
        <v>77</v>
      </c>
      <c r="C19" s="39" t="s">
        <v>89</v>
      </c>
      <c r="D19" s="40" t="s">
        <v>101</v>
      </c>
      <c r="E19" s="39" t="s">
        <v>27</v>
      </c>
      <c r="F19" s="31">
        <v>1982</v>
      </c>
      <c r="G19" s="32">
        <v>100.1</v>
      </c>
      <c r="H19" s="32">
        <f t="shared" si="0"/>
        <v>198398.19999999998</v>
      </c>
    </row>
    <row r="20" spans="1:8" s="23" customFormat="1" x14ac:dyDescent="0.25">
      <c r="A20" s="39" t="s">
        <v>32</v>
      </c>
      <c r="B20" s="39" t="s">
        <v>77</v>
      </c>
      <c r="C20" s="39" t="s">
        <v>88</v>
      </c>
      <c r="D20" s="40" t="s">
        <v>102</v>
      </c>
      <c r="E20" s="39" t="s">
        <v>27</v>
      </c>
      <c r="F20" s="31">
        <v>1982</v>
      </c>
      <c r="G20" s="32">
        <v>4.07</v>
      </c>
      <c r="H20" s="32">
        <f t="shared" si="0"/>
        <v>8066.7400000000007</v>
      </c>
    </row>
    <row r="21" spans="1:8" s="23" customFormat="1" x14ac:dyDescent="0.25">
      <c r="A21" s="39" t="s">
        <v>33</v>
      </c>
      <c r="B21" s="39" t="s">
        <v>77</v>
      </c>
      <c r="C21" s="39" t="s">
        <v>90</v>
      </c>
      <c r="D21" s="40" t="s">
        <v>103</v>
      </c>
      <c r="E21" s="39" t="s">
        <v>27</v>
      </c>
      <c r="F21" s="31">
        <v>2234</v>
      </c>
      <c r="G21" s="32">
        <v>23.75</v>
      </c>
      <c r="H21" s="32">
        <f t="shared" si="0"/>
        <v>53057.5</v>
      </c>
    </row>
    <row r="22" spans="1:8" s="23" customFormat="1" x14ac:dyDescent="0.25">
      <c r="A22" s="39" t="s">
        <v>34</v>
      </c>
      <c r="B22" s="39" t="s">
        <v>79</v>
      </c>
      <c r="C22" s="39" t="s">
        <v>81</v>
      </c>
      <c r="D22" s="40" t="s">
        <v>104</v>
      </c>
      <c r="E22" s="39" t="s">
        <v>27</v>
      </c>
      <c r="F22" s="31">
        <v>17872</v>
      </c>
      <c r="G22" s="32">
        <v>3</v>
      </c>
      <c r="H22" s="32">
        <f t="shared" si="0"/>
        <v>53616</v>
      </c>
    </row>
    <row r="23" spans="1:8" s="23" customFormat="1" x14ac:dyDescent="0.25">
      <c r="A23" s="60" t="s">
        <v>35</v>
      </c>
      <c r="B23" s="61"/>
      <c r="C23" s="61"/>
      <c r="D23" s="61"/>
      <c r="E23" s="61"/>
      <c r="F23" s="61"/>
      <c r="G23" s="62"/>
      <c r="H23" s="41">
        <f>SUM(H16:H22)</f>
        <v>540356.74</v>
      </c>
    </row>
    <row r="24" spans="1:8" s="34" customFormat="1" ht="4.5" customHeight="1" x14ac:dyDescent="0.25"/>
    <row r="25" spans="1:8" s="23" customFormat="1" ht="15" customHeight="1" x14ac:dyDescent="0.25">
      <c r="A25" s="37" t="s">
        <v>36</v>
      </c>
      <c r="B25" s="37" t="s">
        <v>67</v>
      </c>
      <c r="C25" s="37" t="s">
        <v>68</v>
      </c>
      <c r="D25" s="36" t="s">
        <v>37</v>
      </c>
      <c r="E25" s="37" t="s">
        <v>6</v>
      </c>
      <c r="F25" s="37" t="s">
        <v>7</v>
      </c>
      <c r="G25" s="38" t="s">
        <v>22</v>
      </c>
      <c r="H25" s="38" t="s">
        <v>23</v>
      </c>
    </row>
    <row r="26" spans="1:8" s="23" customFormat="1" ht="25.5" x14ac:dyDescent="0.25">
      <c r="A26" s="39" t="s">
        <v>38</v>
      </c>
      <c r="B26" s="39" t="s">
        <v>69</v>
      </c>
      <c r="C26" s="39">
        <v>13348</v>
      </c>
      <c r="D26" s="40" t="s">
        <v>71</v>
      </c>
      <c r="E26" s="39" t="s">
        <v>39</v>
      </c>
      <c r="F26" s="31">
        <v>1618</v>
      </c>
      <c r="G26" s="32">
        <v>1.79</v>
      </c>
      <c r="H26" s="32">
        <f t="shared" ref="H26:H45" si="1">G26*F26</f>
        <v>2896.2200000000003</v>
      </c>
    </row>
    <row r="27" spans="1:8" s="23" customFormat="1" x14ac:dyDescent="0.25">
      <c r="A27" s="39" t="s">
        <v>40</v>
      </c>
      <c r="B27" s="39" t="s">
        <v>86</v>
      </c>
      <c r="C27" s="39">
        <v>13051</v>
      </c>
      <c r="D27" s="40" t="s">
        <v>105</v>
      </c>
      <c r="E27" s="39" t="s">
        <v>39</v>
      </c>
      <c r="F27" s="31">
        <v>1025</v>
      </c>
      <c r="G27" s="32">
        <v>279.31</v>
      </c>
      <c r="H27" s="32">
        <f t="shared" si="1"/>
        <v>286292.75</v>
      </c>
    </row>
    <row r="28" spans="1:8" s="23" customFormat="1" x14ac:dyDescent="0.25">
      <c r="A28" s="39" t="s">
        <v>41</v>
      </c>
      <c r="B28" s="39" t="s">
        <v>86</v>
      </c>
      <c r="C28" s="39">
        <v>13052</v>
      </c>
      <c r="D28" s="40" t="s">
        <v>106</v>
      </c>
      <c r="E28" s="39" t="s">
        <v>39</v>
      </c>
      <c r="F28" s="31">
        <v>967</v>
      </c>
      <c r="G28" s="32">
        <v>402.87</v>
      </c>
      <c r="H28" s="32">
        <f t="shared" si="1"/>
        <v>389575.29</v>
      </c>
    </row>
    <row r="29" spans="1:8" s="23" customFormat="1" x14ac:dyDescent="0.25">
      <c r="A29" s="39" t="s">
        <v>42</v>
      </c>
      <c r="B29" s="39" t="s">
        <v>86</v>
      </c>
      <c r="C29" s="39">
        <v>13056</v>
      </c>
      <c r="D29" s="40" t="s">
        <v>107</v>
      </c>
      <c r="E29" s="39" t="s">
        <v>39</v>
      </c>
      <c r="F29" s="31">
        <v>252</v>
      </c>
      <c r="G29" s="32">
        <v>580.30999999999995</v>
      </c>
      <c r="H29" s="32">
        <f t="shared" si="1"/>
        <v>146238.12</v>
      </c>
    </row>
    <row r="30" spans="1:8" s="23" customFormat="1" ht="25.5" x14ac:dyDescent="0.25">
      <c r="A30" s="39" t="s">
        <v>43</v>
      </c>
      <c r="B30" s="39" t="s">
        <v>69</v>
      </c>
      <c r="C30" s="39">
        <v>39258</v>
      </c>
      <c r="D30" s="40" t="s">
        <v>72</v>
      </c>
      <c r="E30" s="39" t="s">
        <v>30</v>
      </c>
      <c r="F30" s="31">
        <v>12141</v>
      </c>
      <c r="G30" s="32">
        <v>8.2200000000000006</v>
      </c>
      <c r="H30" s="32">
        <f t="shared" si="1"/>
        <v>99799.02</v>
      </c>
    </row>
    <row r="31" spans="1:8" s="23" customFormat="1" x14ac:dyDescent="0.25">
      <c r="A31" s="39" t="s">
        <v>44</v>
      </c>
      <c r="B31" s="39" t="s">
        <v>70</v>
      </c>
      <c r="C31" s="39"/>
      <c r="D31" s="40" t="s">
        <v>108</v>
      </c>
      <c r="E31" s="39" t="s">
        <v>39</v>
      </c>
      <c r="F31" s="31">
        <v>5506</v>
      </c>
      <c r="G31" s="32">
        <v>11.0625</v>
      </c>
      <c r="H31" s="32">
        <f t="shared" si="1"/>
        <v>60910.125</v>
      </c>
    </row>
    <row r="32" spans="1:8" s="23" customFormat="1" x14ac:dyDescent="0.25">
      <c r="A32" s="39" t="s">
        <v>45</v>
      </c>
      <c r="B32" s="39" t="s">
        <v>70</v>
      </c>
      <c r="C32" s="39"/>
      <c r="D32" s="40" t="s">
        <v>109</v>
      </c>
      <c r="E32" s="39" t="s">
        <v>39</v>
      </c>
      <c r="F32" s="31">
        <v>2012</v>
      </c>
      <c r="G32" s="32">
        <v>17.66</v>
      </c>
      <c r="H32" s="32">
        <f t="shared" si="1"/>
        <v>35531.919999999998</v>
      </c>
    </row>
    <row r="33" spans="1:8" s="23" customFormat="1" ht="76.5" x14ac:dyDescent="0.25">
      <c r="A33" s="39" t="s">
        <v>46</v>
      </c>
      <c r="B33" s="39" t="s">
        <v>70</v>
      </c>
      <c r="C33" s="39"/>
      <c r="D33" s="40" t="s">
        <v>110</v>
      </c>
      <c r="E33" s="39" t="s">
        <v>39</v>
      </c>
      <c r="F33" s="31">
        <v>2</v>
      </c>
      <c r="G33" s="32">
        <v>5497.8</v>
      </c>
      <c r="H33" s="32">
        <f t="shared" si="1"/>
        <v>10995.6</v>
      </c>
    </row>
    <row r="34" spans="1:8" s="23" customFormat="1" ht="114.75" x14ac:dyDescent="0.25">
      <c r="A34" s="39" t="s">
        <v>47</v>
      </c>
      <c r="B34" s="39" t="s">
        <v>70</v>
      </c>
      <c r="C34" s="39"/>
      <c r="D34" s="40" t="s">
        <v>111</v>
      </c>
      <c r="E34" s="39" t="s">
        <v>39</v>
      </c>
      <c r="F34" s="31">
        <v>447</v>
      </c>
      <c r="G34" s="32">
        <v>379.28</v>
      </c>
      <c r="H34" s="32">
        <f t="shared" si="1"/>
        <v>169538.15999999997</v>
      </c>
    </row>
    <row r="35" spans="1:8" s="23" customFormat="1" x14ac:dyDescent="0.25">
      <c r="A35" s="39" t="s">
        <v>48</v>
      </c>
      <c r="B35" s="42" t="s">
        <v>69</v>
      </c>
      <c r="C35" s="42">
        <v>20111</v>
      </c>
      <c r="D35" s="43" t="s">
        <v>73</v>
      </c>
      <c r="E35" s="39" t="s">
        <v>91</v>
      </c>
      <c r="F35" s="31">
        <v>250</v>
      </c>
      <c r="G35" s="32">
        <v>12</v>
      </c>
      <c r="H35" s="32">
        <f t="shared" si="1"/>
        <v>3000</v>
      </c>
    </row>
    <row r="36" spans="1:8" s="23" customFormat="1" x14ac:dyDescent="0.25">
      <c r="A36" s="39" t="s">
        <v>49</v>
      </c>
      <c r="B36" s="42" t="s">
        <v>69</v>
      </c>
      <c r="C36" s="42">
        <v>404</v>
      </c>
      <c r="D36" s="43" t="s">
        <v>74</v>
      </c>
      <c r="E36" s="39" t="s">
        <v>30</v>
      </c>
      <c r="F36" s="31">
        <v>2500</v>
      </c>
      <c r="G36" s="32">
        <v>1.63</v>
      </c>
      <c r="H36" s="32">
        <f t="shared" si="1"/>
        <v>4074.9999999999995</v>
      </c>
    </row>
    <row r="37" spans="1:8" s="23" customFormat="1" ht="25.5" x14ac:dyDescent="0.25">
      <c r="A37" s="39" t="s">
        <v>50</v>
      </c>
      <c r="B37" s="39" t="s">
        <v>86</v>
      </c>
      <c r="C37" s="39">
        <v>13386</v>
      </c>
      <c r="D37" s="40" t="s">
        <v>147</v>
      </c>
      <c r="E37" s="39" t="s">
        <v>39</v>
      </c>
      <c r="F37" s="31">
        <v>1025</v>
      </c>
      <c r="G37" s="32">
        <v>644.08000000000004</v>
      </c>
      <c r="H37" s="32">
        <f t="shared" si="1"/>
        <v>660182</v>
      </c>
    </row>
    <row r="38" spans="1:8" s="23" customFormat="1" ht="38.25" x14ac:dyDescent="0.25">
      <c r="A38" s="39" t="s">
        <v>51</v>
      </c>
      <c r="B38" s="39" t="s">
        <v>86</v>
      </c>
      <c r="C38" s="39">
        <v>13394</v>
      </c>
      <c r="D38" s="40" t="s">
        <v>144</v>
      </c>
      <c r="E38" s="39" t="s">
        <v>39</v>
      </c>
      <c r="F38" s="31">
        <v>593</v>
      </c>
      <c r="G38" s="32">
        <v>1092.3399999999999</v>
      </c>
      <c r="H38" s="32">
        <f t="shared" si="1"/>
        <v>647757.62</v>
      </c>
    </row>
    <row r="39" spans="1:8" s="23" customFormat="1" ht="38.25" x14ac:dyDescent="0.25">
      <c r="A39" s="39" t="s">
        <v>52</v>
      </c>
      <c r="B39" s="39" t="s">
        <v>86</v>
      </c>
      <c r="C39" s="39">
        <v>13395</v>
      </c>
      <c r="D39" s="40" t="s">
        <v>145</v>
      </c>
      <c r="E39" s="39" t="s">
        <v>39</v>
      </c>
      <c r="F39" s="31">
        <v>374</v>
      </c>
      <c r="G39" s="32">
        <v>1301.53</v>
      </c>
      <c r="H39" s="32">
        <f t="shared" si="1"/>
        <v>486772.22</v>
      </c>
    </row>
    <row r="40" spans="1:8" s="23" customFormat="1" ht="25.5" x14ac:dyDescent="0.25">
      <c r="A40" s="39" t="s">
        <v>53</v>
      </c>
      <c r="B40" s="39" t="s">
        <v>86</v>
      </c>
      <c r="C40" s="39">
        <v>13390</v>
      </c>
      <c r="D40" s="40" t="s">
        <v>146</v>
      </c>
      <c r="E40" s="39" t="s">
        <v>39</v>
      </c>
      <c r="F40" s="31">
        <v>252</v>
      </c>
      <c r="G40" s="32">
        <v>1646.08</v>
      </c>
      <c r="H40" s="32">
        <f t="shared" si="1"/>
        <v>414812.15999999997</v>
      </c>
    </row>
    <row r="41" spans="1:8" s="23" customFormat="1" x14ac:dyDescent="0.25">
      <c r="A41" s="39" t="s">
        <v>54</v>
      </c>
      <c r="B41" s="39" t="s">
        <v>79</v>
      </c>
      <c r="C41" s="39" t="s">
        <v>84</v>
      </c>
      <c r="D41" s="40" t="s">
        <v>112</v>
      </c>
      <c r="E41" s="39" t="s">
        <v>39</v>
      </c>
      <c r="F41" s="31">
        <v>10</v>
      </c>
      <c r="G41" s="32">
        <v>1600.58</v>
      </c>
      <c r="H41" s="32">
        <f t="shared" si="1"/>
        <v>16005.8</v>
      </c>
    </row>
    <row r="42" spans="1:8" s="23" customFormat="1" ht="25.5" x14ac:dyDescent="0.25">
      <c r="A42" s="39" t="s">
        <v>55</v>
      </c>
      <c r="B42" s="39" t="s">
        <v>69</v>
      </c>
      <c r="C42" s="39">
        <v>439</v>
      </c>
      <c r="D42" s="40" t="s">
        <v>75</v>
      </c>
      <c r="E42" s="39" t="s">
        <v>39</v>
      </c>
      <c r="F42" s="31">
        <v>800</v>
      </c>
      <c r="G42" s="32">
        <v>19.97</v>
      </c>
      <c r="H42" s="32">
        <f>G42*F42</f>
        <v>15976</v>
      </c>
    </row>
    <row r="43" spans="1:8" s="23" customFormat="1" ht="25.5" x14ac:dyDescent="0.25">
      <c r="A43" s="39" t="s">
        <v>56</v>
      </c>
      <c r="B43" s="39" t="s">
        <v>69</v>
      </c>
      <c r="C43" s="39">
        <v>433</v>
      </c>
      <c r="D43" s="40" t="s">
        <v>76</v>
      </c>
      <c r="E43" s="39" t="s">
        <v>39</v>
      </c>
      <c r="F43" s="31">
        <v>818</v>
      </c>
      <c r="G43" s="32">
        <v>23.31</v>
      </c>
      <c r="H43" s="32">
        <f>G43*F43</f>
        <v>19067.579999999998</v>
      </c>
    </row>
    <row r="44" spans="1:8" s="23" customFormat="1" x14ac:dyDescent="0.25">
      <c r="A44" s="39" t="s">
        <v>57</v>
      </c>
      <c r="B44" s="39" t="s">
        <v>79</v>
      </c>
      <c r="C44" s="39" t="s">
        <v>83</v>
      </c>
      <c r="D44" s="40" t="s">
        <v>113</v>
      </c>
      <c r="E44" s="39" t="s">
        <v>39</v>
      </c>
      <c r="F44" s="31">
        <v>1787</v>
      </c>
      <c r="G44" s="32">
        <v>89.33</v>
      </c>
      <c r="H44" s="32">
        <f t="shared" si="1"/>
        <v>159632.71</v>
      </c>
    </row>
    <row r="45" spans="1:8" s="23" customFormat="1" x14ac:dyDescent="0.25">
      <c r="A45" s="39" t="s">
        <v>58</v>
      </c>
      <c r="B45" s="39" t="s">
        <v>79</v>
      </c>
      <c r="C45" s="39" t="s">
        <v>78</v>
      </c>
      <c r="D45" s="40" t="s">
        <v>114</v>
      </c>
      <c r="E45" s="39" t="s">
        <v>39</v>
      </c>
      <c r="F45" s="39">
        <v>10</v>
      </c>
      <c r="G45" s="44">
        <v>5946.96</v>
      </c>
      <c r="H45" s="32">
        <f t="shared" si="1"/>
        <v>59469.599999999999</v>
      </c>
    </row>
    <row r="46" spans="1:8" s="23" customFormat="1" x14ac:dyDescent="0.25">
      <c r="A46" s="45"/>
      <c r="B46" s="46"/>
      <c r="C46" s="46"/>
      <c r="D46" s="66" t="s">
        <v>59</v>
      </c>
      <c r="E46" s="66"/>
      <c r="F46" s="66"/>
      <c r="G46" s="67"/>
      <c r="H46" s="41">
        <f>SUM(H26:H45)</f>
        <v>3688527.895</v>
      </c>
    </row>
    <row r="47" spans="1:8" s="34" customFormat="1" ht="5.25" customHeight="1" x14ac:dyDescent="0.25"/>
    <row r="48" spans="1:8" s="23" customFormat="1" x14ac:dyDescent="0.25">
      <c r="A48" s="68" t="s">
        <v>62</v>
      </c>
      <c r="B48" s="68"/>
      <c r="C48" s="68"/>
      <c r="D48" s="68"/>
      <c r="E48" s="68"/>
      <c r="F48" s="68"/>
      <c r="G48" s="68"/>
      <c r="H48" s="68"/>
    </row>
    <row r="49" spans="1:8" s="34" customFormat="1" ht="15" customHeight="1" x14ac:dyDescent="0.25">
      <c r="A49" s="47"/>
      <c r="B49" s="48"/>
      <c r="C49" s="48"/>
      <c r="D49" s="69" t="s">
        <v>63</v>
      </c>
      <c r="E49" s="69"/>
      <c r="F49" s="69"/>
      <c r="G49" s="70"/>
      <c r="H49" s="33">
        <f>H12</f>
        <v>834787.73249999993</v>
      </c>
    </row>
    <row r="50" spans="1:8" s="34" customFormat="1" ht="15" customHeight="1" x14ac:dyDescent="0.25">
      <c r="A50" s="71" t="s">
        <v>64</v>
      </c>
      <c r="B50" s="72"/>
      <c r="C50" s="72"/>
      <c r="D50" s="72"/>
      <c r="E50" s="72"/>
      <c r="F50" s="72"/>
      <c r="G50" s="73"/>
      <c r="H50" s="33">
        <f>H23</f>
        <v>540356.74</v>
      </c>
    </row>
    <row r="51" spans="1:8" s="23" customFormat="1" ht="15" customHeight="1" x14ac:dyDescent="0.25">
      <c r="A51" s="71" t="s">
        <v>65</v>
      </c>
      <c r="B51" s="72"/>
      <c r="C51" s="72"/>
      <c r="D51" s="72"/>
      <c r="E51" s="72"/>
      <c r="F51" s="72"/>
      <c r="G51" s="73"/>
      <c r="H51" s="33">
        <f>H46</f>
        <v>3688527.895</v>
      </c>
    </row>
    <row r="52" spans="1:8" s="23" customFormat="1" ht="15" customHeight="1" x14ac:dyDescent="0.25">
      <c r="A52" s="57" t="s">
        <v>60</v>
      </c>
      <c r="B52" s="57"/>
      <c r="C52" s="57"/>
      <c r="D52" s="57"/>
      <c r="E52" s="57"/>
      <c r="F52" s="57"/>
      <c r="G52" s="57"/>
      <c r="H52" s="33">
        <f>H49+H50+H51</f>
        <v>5063672.3674999997</v>
      </c>
    </row>
    <row r="54" spans="1:8" ht="15.75" x14ac:dyDescent="0.25">
      <c r="D54" s="89" t="s">
        <v>148</v>
      </c>
    </row>
    <row r="57" spans="1:8" ht="15.75" x14ac:dyDescent="0.25">
      <c r="D57" s="89" t="s">
        <v>149</v>
      </c>
    </row>
    <row r="58" spans="1:8" ht="15.75" x14ac:dyDescent="0.25">
      <c r="D58" s="89" t="s">
        <v>150</v>
      </c>
    </row>
    <row r="59" spans="1:8" ht="15.75" x14ac:dyDescent="0.25">
      <c r="D59" s="90" t="s">
        <v>151</v>
      </c>
    </row>
    <row r="60" spans="1:8" ht="15" x14ac:dyDescent="0.25">
      <c r="D60" t="s">
        <v>152</v>
      </c>
    </row>
  </sheetData>
  <mergeCells count="13">
    <mergeCell ref="A52:G52"/>
    <mergeCell ref="A1:H1"/>
    <mergeCell ref="A2:H2"/>
    <mergeCell ref="A3:D4"/>
    <mergeCell ref="E3:F3"/>
    <mergeCell ref="E4:F4"/>
    <mergeCell ref="A23:G23"/>
    <mergeCell ref="A12:G12"/>
    <mergeCell ref="D46:G46"/>
    <mergeCell ref="A48:H48"/>
    <mergeCell ref="D49:G49"/>
    <mergeCell ref="A50:G50"/>
    <mergeCell ref="A51:G51"/>
  </mergeCells>
  <phoneticPr fontId="3" type="noConversion"/>
  <pageMargins left="0.511811024" right="0.511811024" top="0.78740157499999996" bottom="0.78740157499999996" header="0.31496062000000002" footer="0.31496062000000002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G22" zoomScaleNormal="100" workbookViewId="0">
      <selection activeCell="G28" sqref="G28"/>
    </sheetView>
  </sheetViews>
  <sheetFormatPr defaultColWidth="9" defaultRowHeight="15" x14ac:dyDescent="0.25"/>
  <cols>
    <col min="1" max="1" width="2.140625" bestFit="1" customWidth="1"/>
    <col min="2" max="2" width="9.140625" style="5" bestFit="1" customWidth="1"/>
    <col min="3" max="3" width="52" style="5" customWidth="1"/>
    <col min="4" max="4" width="17.7109375" style="5" bestFit="1" customWidth="1"/>
    <col min="5" max="5" width="15" style="5" customWidth="1"/>
    <col min="6" max="9" width="15.85546875" style="5" bestFit="1" customWidth="1"/>
    <col min="10" max="12" width="16.7109375" style="5" bestFit="1" customWidth="1"/>
    <col min="13" max="17" width="16.7109375" style="5" customWidth="1"/>
    <col min="18" max="16384" width="9" style="5"/>
  </cols>
  <sheetData>
    <row r="1" spans="1:17" x14ac:dyDescent="0.25">
      <c r="B1" s="75" t="s">
        <v>87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8.25" customHeight="1" x14ac:dyDescent="0.2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15" customHeight="1" x14ac:dyDescent="0.25">
      <c r="B4" s="79" t="s">
        <v>123</v>
      </c>
      <c r="C4" s="78" t="s">
        <v>138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ht="15" customHeight="1" x14ac:dyDescent="0.25">
      <c r="B5" s="79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 ht="8.25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x14ac:dyDescent="0.25">
      <c r="B7" s="75" t="s">
        <v>122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</row>
    <row r="8" spans="1:17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spans="1:17" s="4" customFormat="1" ht="45" x14ac:dyDescent="0.25">
      <c r="A9"/>
      <c r="B9" s="2" t="s">
        <v>121</v>
      </c>
      <c r="C9" s="2" t="s">
        <v>0</v>
      </c>
      <c r="D9" s="3" t="s">
        <v>124</v>
      </c>
      <c r="E9" s="3" t="s">
        <v>125</v>
      </c>
      <c r="F9" s="2" t="s">
        <v>126</v>
      </c>
      <c r="G9" s="2" t="s">
        <v>127</v>
      </c>
      <c r="H9" s="2" t="s">
        <v>128</v>
      </c>
      <c r="I9" s="2" t="s">
        <v>129</v>
      </c>
      <c r="J9" s="2" t="s">
        <v>130</v>
      </c>
      <c r="K9" s="2" t="s">
        <v>131</v>
      </c>
      <c r="L9" s="2" t="s">
        <v>132</v>
      </c>
      <c r="M9" s="2" t="s">
        <v>133</v>
      </c>
      <c r="N9" s="2" t="s">
        <v>134</v>
      </c>
      <c r="O9" s="2" t="s">
        <v>135</v>
      </c>
      <c r="P9" s="2" t="s">
        <v>136</v>
      </c>
      <c r="Q9" s="2" t="s">
        <v>137</v>
      </c>
    </row>
    <row r="10" spans="1:17" x14ac:dyDescent="0.25">
      <c r="B10" s="74">
        <v>1</v>
      </c>
      <c r="C10" s="6" t="str">
        <f>'Planilha Referência'!D5</f>
        <v xml:space="preserve">SERVIÇOS DE MANUTENÇÃO </v>
      </c>
      <c r="D10" s="82">
        <f>'Planilha Referência'!H12</f>
        <v>834787.73249999993</v>
      </c>
      <c r="E10" s="83">
        <v>12</v>
      </c>
      <c r="F10" s="7">
        <f>$D$10*F11</f>
        <v>69565.644374999989</v>
      </c>
      <c r="G10" s="7">
        <f t="shared" ref="G10:Q10" si="0">$D$10*G11</f>
        <v>69565.644374999989</v>
      </c>
      <c r="H10" s="7">
        <f t="shared" si="0"/>
        <v>69565.644374999989</v>
      </c>
      <c r="I10" s="7">
        <f t="shared" si="0"/>
        <v>69565.644374999989</v>
      </c>
      <c r="J10" s="7">
        <f t="shared" si="0"/>
        <v>69565.644374999989</v>
      </c>
      <c r="K10" s="7">
        <f t="shared" si="0"/>
        <v>69565.644374999989</v>
      </c>
      <c r="L10" s="7">
        <f t="shared" si="0"/>
        <v>69565.644374999989</v>
      </c>
      <c r="M10" s="7">
        <f t="shared" si="0"/>
        <v>69565.644374999989</v>
      </c>
      <c r="N10" s="7">
        <f t="shared" si="0"/>
        <v>69565.644374999989</v>
      </c>
      <c r="O10" s="7">
        <f t="shared" si="0"/>
        <v>69565.644374999989</v>
      </c>
      <c r="P10" s="7">
        <f t="shared" si="0"/>
        <v>69565.644374999989</v>
      </c>
      <c r="Q10" s="7">
        <f t="shared" si="0"/>
        <v>69565.644374999989</v>
      </c>
    </row>
    <row r="11" spans="1:17" x14ac:dyDescent="0.25">
      <c r="B11" s="74"/>
      <c r="C11" s="21" t="s">
        <v>115</v>
      </c>
      <c r="D11" s="82"/>
      <c r="E11" s="83"/>
      <c r="F11" s="18">
        <f>1/12</f>
        <v>8.3333333333333329E-2</v>
      </c>
      <c r="G11" s="18">
        <f t="shared" ref="G11:Q11" si="1">1/12</f>
        <v>8.3333333333333329E-2</v>
      </c>
      <c r="H11" s="18">
        <f t="shared" si="1"/>
        <v>8.3333333333333329E-2</v>
      </c>
      <c r="I11" s="18">
        <f t="shared" si="1"/>
        <v>8.3333333333333329E-2</v>
      </c>
      <c r="J11" s="18">
        <f t="shared" si="1"/>
        <v>8.3333333333333329E-2</v>
      </c>
      <c r="K11" s="18">
        <f t="shared" si="1"/>
        <v>8.3333333333333329E-2</v>
      </c>
      <c r="L11" s="18">
        <f t="shared" si="1"/>
        <v>8.3333333333333329E-2</v>
      </c>
      <c r="M11" s="18">
        <f t="shared" si="1"/>
        <v>8.3333333333333329E-2</v>
      </c>
      <c r="N11" s="18">
        <f t="shared" si="1"/>
        <v>8.3333333333333329E-2</v>
      </c>
      <c r="O11" s="18">
        <f t="shared" si="1"/>
        <v>8.3333333333333329E-2</v>
      </c>
      <c r="P11" s="18">
        <f t="shared" si="1"/>
        <v>8.3333333333333329E-2</v>
      </c>
      <c r="Q11" s="18">
        <f t="shared" si="1"/>
        <v>8.3333333333333329E-2</v>
      </c>
    </row>
    <row r="12" spans="1:17" x14ac:dyDescent="0.25">
      <c r="B12" s="74" t="s">
        <v>24</v>
      </c>
      <c r="C12" s="6" t="str">
        <f>'Planilha Referência'!D15</f>
        <v>FORNECIMENTO DE SERVIÇOS</v>
      </c>
      <c r="D12" s="82">
        <f>'Planilha Referência'!H23</f>
        <v>540356.74</v>
      </c>
      <c r="E12" s="83"/>
      <c r="F12" s="19">
        <f t="shared" ref="F12:K12" si="2">$D$12*F13</f>
        <v>90059.456666666665</v>
      </c>
      <c r="G12" s="19">
        <f t="shared" si="2"/>
        <v>90059.456666666665</v>
      </c>
      <c r="H12" s="19">
        <f t="shared" si="2"/>
        <v>90059.456666666665</v>
      </c>
      <c r="I12" s="19">
        <f t="shared" si="2"/>
        <v>90059.456666666665</v>
      </c>
      <c r="J12" s="19">
        <f t="shared" si="2"/>
        <v>90059.456666666665</v>
      </c>
      <c r="K12" s="19">
        <f t="shared" si="2"/>
        <v>90059.456666666665</v>
      </c>
      <c r="L12" s="20"/>
      <c r="M12" s="20"/>
      <c r="N12" s="20"/>
      <c r="O12" s="20"/>
      <c r="P12" s="20"/>
      <c r="Q12" s="20"/>
    </row>
    <row r="13" spans="1:17" x14ac:dyDescent="0.25">
      <c r="B13" s="74"/>
      <c r="C13" s="21" t="s">
        <v>115</v>
      </c>
      <c r="D13" s="82"/>
      <c r="E13" s="83"/>
      <c r="F13" s="18">
        <f>1/6</f>
        <v>0.16666666666666666</v>
      </c>
      <c r="G13" s="18">
        <f t="shared" ref="G13:K15" si="3">1/6</f>
        <v>0.16666666666666666</v>
      </c>
      <c r="H13" s="18">
        <f t="shared" si="3"/>
        <v>0.16666666666666666</v>
      </c>
      <c r="I13" s="18">
        <f t="shared" si="3"/>
        <v>0.16666666666666666</v>
      </c>
      <c r="J13" s="18">
        <f t="shared" si="3"/>
        <v>0.16666666666666666</v>
      </c>
      <c r="K13" s="18">
        <f t="shared" si="3"/>
        <v>0.16666666666666666</v>
      </c>
      <c r="L13" s="20"/>
      <c r="M13" s="20"/>
      <c r="N13" s="20"/>
      <c r="O13" s="20"/>
      <c r="P13" s="20"/>
      <c r="Q13" s="20"/>
    </row>
    <row r="14" spans="1:17" x14ac:dyDescent="0.25">
      <c r="B14" s="74" t="s">
        <v>36</v>
      </c>
      <c r="C14" s="6" t="str">
        <f>'Planilha Referência'!D25</f>
        <v>FORNECIMENTO DE MATERIAIS</v>
      </c>
      <c r="D14" s="82">
        <f>'Planilha Referência'!H46</f>
        <v>3688527.895</v>
      </c>
      <c r="E14" s="83"/>
      <c r="F14" s="19">
        <f t="shared" ref="F14:K14" si="4">$D$14*F15</f>
        <v>614754.64916666667</v>
      </c>
      <c r="G14" s="19">
        <f t="shared" si="4"/>
        <v>614754.64916666667</v>
      </c>
      <c r="H14" s="19">
        <f t="shared" si="4"/>
        <v>614754.64916666667</v>
      </c>
      <c r="I14" s="19">
        <f t="shared" si="4"/>
        <v>614754.64916666667</v>
      </c>
      <c r="J14" s="19">
        <f t="shared" si="4"/>
        <v>614754.64916666667</v>
      </c>
      <c r="K14" s="19">
        <f t="shared" si="4"/>
        <v>614754.64916666667</v>
      </c>
      <c r="L14" s="20"/>
      <c r="M14" s="20"/>
      <c r="N14" s="20"/>
      <c r="O14" s="20"/>
      <c r="P14" s="20"/>
      <c r="Q14" s="20"/>
    </row>
    <row r="15" spans="1:17" x14ac:dyDescent="0.25">
      <c r="B15" s="74"/>
      <c r="C15" s="21" t="s">
        <v>115</v>
      </c>
      <c r="D15" s="82"/>
      <c r="E15" s="83"/>
      <c r="F15" s="18">
        <f>1/6</f>
        <v>0.16666666666666666</v>
      </c>
      <c r="G15" s="18">
        <f t="shared" si="3"/>
        <v>0.16666666666666666</v>
      </c>
      <c r="H15" s="18">
        <f t="shared" si="3"/>
        <v>0.16666666666666666</v>
      </c>
      <c r="I15" s="18">
        <f t="shared" si="3"/>
        <v>0.16666666666666666</v>
      </c>
      <c r="J15" s="18">
        <f t="shared" si="3"/>
        <v>0.16666666666666666</v>
      </c>
      <c r="K15" s="18">
        <f t="shared" si="3"/>
        <v>0.16666666666666666</v>
      </c>
      <c r="L15" s="20"/>
      <c r="M15" s="20"/>
      <c r="N15" s="20"/>
      <c r="O15" s="20"/>
      <c r="P15" s="20"/>
      <c r="Q15" s="20"/>
    </row>
    <row r="16" spans="1:17" customFormat="1" x14ac:dyDescent="0.25">
      <c r="B16" s="20"/>
      <c r="C16" s="8" t="s">
        <v>116</v>
      </c>
      <c r="D16" s="9">
        <f>SUM(D10:D15)</f>
        <v>5063672.3674999997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4:17" customFormat="1" ht="15.75" thickBot="1" x14ac:dyDescent="0.3"/>
    <row r="18" spans="4:17" x14ac:dyDescent="0.25">
      <c r="D18" s="84" t="s">
        <v>117</v>
      </c>
      <c r="E18" s="85"/>
      <c r="F18" s="10">
        <f>F10+F12+F14</f>
        <v>774379.75020833337</v>
      </c>
      <c r="G18" s="10">
        <f>G10+G12+G14</f>
        <v>774379.75020833337</v>
      </c>
      <c r="H18" s="10">
        <f t="shared" ref="H18:Q18" si="5">H10+H12+H14</f>
        <v>774379.75020833337</v>
      </c>
      <c r="I18" s="10">
        <f t="shared" si="5"/>
        <v>774379.75020833337</v>
      </c>
      <c r="J18" s="10">
        <f t="shared" si="5"/>
        <v>774379.75020833337</v>
      </c>
      <c r="K18" s="10">
        <f t="shared" si="5"/>
        <v>774379.75020833337</v>
      </c>
      <c r="L18" s="10">
        <f t="shared" si="5"/>
        <v>69565.644374999989</v>
      </c>
      <c r="M18" s="10">
        <f t="shared" si="5"/>
        <v>69565.644374999989</v>
      </c>
      <c r="N18" s="10">
        <f t="shared" si="5"/>
        <v>69565.644374999989</v>
      </c>
      <c r="O18" s="10">
        <f t="shared" si="5"/>
        <v>69565.644374999989</v>
      </c>
      <c r="P18" s="10">
        <f t="shared" si="5"/>
        <v>69565.644374999989</v>
      </c>
      <c r="Q18" s="10">
        <f t="shared" si="5"/>
        <v>69565.644374999989</v>
      </c>
    </row>
    <row r="19" spans="4:17" x14ac:dyDescent="0.25">
      <c r="D19" s="76" t="s">
        <v>118</v>
      </c>
      <c r="E19" s="77"/>
      <c r="F19" s="11">
        <f t="shared" ref="F19:M19" si="6">F18/$D$16</f>
        <v>0.15292848628566674</v>
      </c>
      <c r="G19" s="12">
        <f t="shared" si="6"/>
        <v>0.15292848628566674</v>
      </c>
      <c r="H19" s="12">
        <f t="shared" si="6"/>
        <v>0.15292848628566674</v>
      </c>
      <c r="I19" s="12">
        <f t="shared" si="6"/>
        <v>0.15292848628566674</v>
      </c>
      <c r="J19" s="12">
        <f t="shared" si="6"/>
        <v>0.15292848628566674</v>
      </c>
      <c r="K19" s="12">
        <f t="shared" si="6"/>
        <v>0.15292848628566674</v>
      </c>
      <c r="L19" s="12">
        <f t="shared" si="6"/>
        <v>1.3738180380999936E-2</v>
      </c>
      <c r="M19" s="12">
        <f t="shared" si="6"/>
        <v>1.3738180380999936E-2</v>
      </c>
      <c r="N19" s="12">
        <f>N18/$D$16</f>
        <v>1.3738180380999936E-2</v>
      </c>
      <c r="O19" s="12">
        <f>O18/$D$16</f>
        <v>1.3738180380999936E-2</v>
      </c>
      <c r="P19" s="12">
        <f>P18/$D$16</f>
        <v>1.3738180380999936E-2</v>
      </c>
      <c r="Q19" s="12">
        <f>Q18/$D$16</f>
        <v>1.3738180380999936E-2</v>
      </c>
    </row>
    <row r="20" spans="4:17" x14ac:dyDescent="0.25">
      <c r="D20" s="76" t="s">
        <v>119</v>
      </c>
      <c r="E20" s="77"/>
      <c r="F20" s="13">
        <f>F18</f>
        <v>774379.75020833337</v>
      </c>
      <c r="G20" s="14">
        <f t="shared" ref="G20:Q21" si="7">F20+G18</f>
        <v>1548759.5004166667</v>
      </c>
      <c r="H20" s="14">
        <f t="shared" si="7"/>
        <v>2323139.2506250003</v>
      </c>
      <c r="I20" s="14">
        <f t="shared" si="7"/>
        <v>3097519.0008333335</v>
      </c>
      <c r="J20" s="14">
        <f t="shared" si="7"/>
        <v>3871898.7510416666</v>
      </c>
      <c r="K20" s="14">
        <f t="shared" si="7"/>
        <v>4646278.5012499997</v>
      </c>
      <c r="L20" s="14">
        <f t="shared" si="7"/>
        <v>4715844.1456249999</v>
      </c>
      <c r="M20" s="14">
        <f t="shared" si="7"/>
        <v>4785409.79</v>
      </c>
      <c r="N20" s="14">
        <f t="shared" si="7"/>
        <v>4854975.4343750002</v>
      </c>
      <c r="O20" s="14">
        <f t="shared" si="7"/>
        <v>4924541.0787500003</v>
      </c>
      <c r="P20" s="14">
        <f t="shared" si="7"/>
        <v>4994106.7231250005</v>
      </c>
      <c r="Q20" s="14">
        <f t="shared" si="7"/>
        <v>5063672.3675000006</v>
      </c>
    </row>
    <row r="21" spans="4:17" ht="15.75" thickBot="1" x14ac:dyDescent="0.3">
      <c r="D21" s="80" t="s">
        <v>120</v>
      </c>
      <c r="E21" s="81"/>
      <c r="F21" s="15">
        <f>F19</f>
        <v>0.15292848628566674</v>
      </c>
      <c r="G21" s="16">
        <f>F21+G19</f>
        <v>0.30585697257133349</v>
      </c>
      <c r="H21" s="16">
        <f t="shared" si="7"/>
        <v>0.45878545885700023</v>
      </c>
      <c r="I21" s="16">
        <f t="shared" si="7"/>
        <v>0.61171394514266697</v>
      </c>
      <c r="J21" s="16">
        <f t="shared" si="7"/>
        <v>0.76464243142833377</v>
      </c>
      <c r="K21" s="16">
        <f t="shared" si="7"/>
        <v>0.91757091771400057</v>
      </c>
      <c r="L21" s="16">
        <f t="shared" si="7"/>
        <v>0.93130909809500051</v>
      </c>
      <c r="M21" s="16">
        <f t="shared" si="7"/>
        <v>0.94504727847600045</v>
      </c>
      <c r="N21" s="16">
        <f t="shared" si="7"/>
        <v>0.95878545885700039</v>
      </c>
      <c r="O21" s="16">
        <f t="shared" si="7"/>
        <v>0.97252363923800034</v>
      </c>
      <c r="P21" s="16">
        <f t="shared" si="7"/>
        <v>0.98626181961900028</v>
      </c>
      <c r="Q21" s="16">
        <f t="shared" si="7"/>
        <v>1.0000000000000002</v>
      </c>
    </row>
    <row r="25" spans="4:17" x14ac:dyDescent="0.25">
      <c r="I25" s="17"/>
    </row>
    <row r="28" spans="4:17" x14ac:dyDescent="0.25">
      <c r="I28" s="17"/>
    </row>
  </sheetData>
  <mergeCells count="17">
    <mergeCell ref="D21:E21"/>
    <mergeCell ref="D12:D13"/>
    <mergeCell ref="D14:D15"/>
    <mergeCell ref="E10:E15"/>
    <mergeCell ref="D10:D11"/>
    <mergeCell ref="D18:E18"/>
    <mergeCell ref="D19:E19"/>
    <mergeCell ref="B12:B13"/>
    <mergeCell ref="B14:B15"/>
    <mergeCell ref="B7:Q8"/>
    <mergeCell ref="B1:Q2"/>
    <mergeCell ref="D20:E20"/>
    <mergeCell ref="C4:Q5"/>
    <mergeCell ref="B4:B5"/>
    <mergeCell ref="B3:Q3"/>
    <mergeCell ref="B6:Q6"/>
    <mergeCell ref="B10:B1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29"/>
  <sheetViews>
    <sheetView topLeftCell="D1" workbookViewId="0">
      <selection activeCell="J8" sqref="J8"/>
    </sheetView>
  </sheetViews>
  <sheetFormatPr defaultColWidth="11.5703125" defaultRowHeight="12.75" x14ac:dyDescent="0.25"/>
  <cols>
    <col min="1" max="3" width="14.28515625" style="49" customWidth="1"/>
    <col min="4" max="4" width="86.140625" style="50" customWidth="1"/>
    <col min="5" max="5" width="6.28515625" style="49" customWidth="1"/>
    <col min="6" max="6" width="8.42578125" style="49" customWidth="1"/>
    <col min="7" max="7" width="12" style="51" customWidth="1"/>
    <col min="8" max="8" width="15" style="51" customWidth="1"/>
    <col min="9" max="9" width="3.7109375" style="1" customWidth="1"/>
    <col min="10" max="13" width="13.7109375" style="1" customWidth="1"/>
    <col min="14" max="14" width="15.42578125" style="1" customWidth="1"/>
    <col min="15" max="182" width="9.5703125" style="1" customWidth="1"/>
    <col min="183" max="183" width="6.5703125" style="1" customWidth="1"/>
    <col min="184" max="184" width="72.42578125" style="1" customWidth="1"/>
    <col min="185" max="186" width="8.28515625" style="1" customWidth="1"/>
    <col min="187" max="16384" width="11.5703125" style="23"/>
  </cols>
  <sheetData>
    <row r="1" spans="1:186" x14ac:dyDescent="0.25">
      <c r="A1" s="58" t="s">
        <v>87</v>
      </c>
      <c r="B1" s="58"/>
      <c r="C1" s="58"/>
      <c r="D1" s="58"/>
      <c r="E1" s="58"/>
      <c r="F1" s="58"/>
      <c r="G1" s="58"/>
      <c r="H1" s="58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</row>
    <row r="2" spans="1:186" x14ac:dyDescent="0.25">
      <c r="A2" s="58" t="s">
        <v>61</v>
      </c>
      <c r="B2" s="58"/>
      <c r="C2" s="58"/>
      <c r="D2" s="58"/>
      <c r="E2" s="58"/>
      <c r="F2" s="58"/>
      <c r="G2" s="58"/>
      <c r="H2" s="58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</row>
    <row r="3" spans="1:186" ht="15" x14ac:dyDescent="0.25">
      <c r="A3" s="59" t="s">
        <v>0</v>
      </c>
      <c r="B3" s="59"/>
      <c r="C3" s="59"/>
      <c r="D3" s="59"/>
      <c r="E3" s="58" t="s">
        <v>1</v>
      </c>
      <c r="F3" s="58"/>
      <c r="G3" s="22">
        <v>12</v>
      </c>
      <c r="H3" s="24" t="s">
        <v>2</v>
      </c>
      <c r="I3" s="23"/>
      <c r="J3" s="52" t="s">
        <v>139</v>
      </c>
      <c r="K3" s="52" t="s">
        <v>140</v>
      </c>
      <c r="L3" s="52" t="s">
        <v>141</v>
      </c>
      <c r="M3" s="52" t="s">
        <v>142</v>
      </c>
      <c r="N3" s="56" t="s">
        <v>143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</row>
    <row r="4" spans="1:186" ht="15" customHeight="1" x14ac:dyDescent="0.25">
      <c r="A4" s="59"/>
      <c r="B4" s="59"/>
      <c r="C4" s="59"/>
      <c r="D4" s="59"/>
      <c r="E4" s="58" t="s">
        <v>66</v>
      </c>
      <c r="F4" s="58"/>
      <c r="G4" s="25">
        <v>4079</v>
      </c>
      <c r="H4" s="24" t="s">
        <v>3</v>
      </c>
      <c r="I4" s="23"/>
      <c r="J4" s="87"/>
      <c r="K4" s="87"/>
      <c r="L4" s="87"/>
      <c r="M4" s="87"/>
      <c r="N4" s="86" t="e">
        <f>MEDIAN(J4:M5)</f>
        <v>#NUM!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</row>
    <row r="5" spans="1:186" ht="15" customHeight="1" x14ac:dyDescent="0.25">
      <c r="A5" s="26" t="s">
        <v>4</v>
      </c>
      <c r="B5" s="26" t="s">
        <v>67</v>
      </c>
      <c r="C5" s="26" t="s">
        <v>68</v>
      </c>
      <c r="D5" s="27" t="s">
        <v>5</v>
      </c>
      <c r="E5" s="26" t="s">
        <v>6</v>
      </c>
      <c r="F5" s="26" t="s">
        <v>7</v>
      </c>
      <c r="G5" s="28" t="s">
        <v>8</v>
      </c>
      <c r="H5" s="28" t="s">
        <v>9</v>
      </c>
      <c r="I5" s="23"/>
      <c r="J5" s="88"/>
      <c r="K5" s="88"/>
      <c r="L5" s="88"/>
      <c r="M5" s="88"/>
      <c r="N5" s="86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</row>
    <row r="6" spans="1:186" ht="38.25" x14ac:dyDescent="0.2">
      <c r="A6" s="29" t="s">
        <v>10</v>
      </c>
      <c r="B6" s="29" t="s">
        <v>70</v>
      </c>
      <c r="C6" s="29"/>
      <c r="D6" s="30" t="s">
        <v>92</v>
      </c>
      <c r="E6" s="29" t="s">
        <v>11</v>
      </c>
      <c r="F6" s="31">
        <f>G3</f>
        <v>12</v>
      </c>
      <c r="G6" s="32">
        <v>10000</v>
      </c>
      <c r="H6" s="32">
        <f>G6*F6</f>
        <v>120000</v>
      </c>
      <c r="I6" s="23"/>
      <c r="J6" s="54"/>
      <c r="K6" s="55"/>
      <c r="L6" s="54"/>
      <c r="M6" s="54"/>
      <c r="N6" s="53" t="e">
        <f>MEDIAN(J6:M6)</f>
        <v>#NUM!</v>
      </c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</row>
    <row r="7" spans="1:186" ht="38.25" x14ac:dyDescent="0.2">
      <c r="A7" s="29" t="s">
        <v>12</v>
      </c>
      <c r="B7" s="29" t="s">
        <v>70</v>
      </c>
      <c r="C7" s="29"/>
      <c r="D7" s="30" t="s">
        <v>93</v>
      </c>
      <c r="E7" s="29" t="s">
        <v>13</v>
      </c>
      <c r="F7" s="31">
        <f>G4</f>
        <v>4079</v>
      </c>
      <c r="G7" s="32">
        <v>11.8</v>
      </c>
      <c r="H7" s="32">
        <f>G7*F7*G3</f>
        <v>577586.4</v>
      </c>
      <c r="I7" s="23"/>
      <c r="J7" s="54"/>
      <c r="K7" s="55"/>
      <c r="L7" s="54"/>
      <c r="M7" s="54"/>
      <c r="N7" s="53" t="e">
        <f>MEDIAN(J7:M7)</f>
        <v>#NUM!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</row>
    <row r="8" spans="1:186" ht="38.25" x14ac:dyDescent="0.2">
      <c r="A8" s="29" t="s">
        <v>14</v>
      </c>
      <c r="B8" s="29" t="s">
        <v>70</v>
      </c>
      <c r="C8" s="29"/>
      <c r="D8" s="30" t="s">
        <v>94</v>
      </c>
      <c r="E8" s="29" t="s">
        <v>15</v>
      </c>
      <c r="F8" s="31">
        <v>4079</v>
      </c>
      <c r="G8" s="32">
        <v>12</v>
      </c>
      <c r="H8" s="32">
        <f>G8*F8</f>
        <v>48948</v>
      </c>
      <c r="I8" s="23"/>
      <c r="J8" s="54"/>
      <c r="K8" s="55"/>
      <c r="L8" s="54"/>
      <c r="M8" s="54"/>
      <c r="N8" s="53" t="e">
        <f>MEDIAN(J8:M8)</f>
        <v>#NUM!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</row>
    <row r="9" spans="1:186" ht="25.5" x14ac:dyDescent="0.2">
      <c r="A9" s="29" t="s">
        <v>16</v>
      </c>
      <c r="B9" s="29" t="s">
        <v>70</v>
      </c>
      <c r="C9" s="29"/>
      <c r="D9" s="30" t="s">
        <v>95</v>
      </c>
      <c r="E9" s="29" t="s">
        <v>15</v>
      </c>
      <c r="F9" s="31">
        <v>12</v>
      </c>
      <c r="G9" s="32">
        <f>447*1.38</f>
        <v>616.8599999999999</v>
      </c>
      <c r="H9" s="32">
        <f>G9*F9</f>
        <v>7402.3199999999988</v>
      </c>
      <c r="I9" s="23"/>
      <c r="J9" s="54"/>
      <c r="K9" s="55"/>
      <c r="L9" s="54"/>
      <c r="M9" s="54"/>
      <c r="N9" s="53" t="e">
        <f>MEDIAN(J9:M9)</f>
        <v>#NUM!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</row>
    <row r="10" spans="1:186" x14ac:dyDescent="0.2">
      <c r="A10" s="29" t="s">
        <v>18</v>
      </c>
      <c r="B10" s="29" t="s">
        <v>70</v>
      </c>
      <c r="C10" s="29"/>
      <c r="D10" s="30" t="s">
        <v>97</v>
      </c>
      <c r="E10" s="29" t="s">
        <v>15</v>
      </c>
      <c r="F10" s="31">
        <v>1982</v>
      </c>
      <c r="G10" s="32">
        <v>4.5</v>
      </c>
      <c r="H10" s="32">
        <f>G10*F10</f>
        <v>8919</v>
      </c>
      <c r="I10" s="23"/>
      <c r="J10" s="54"/>
      <c r="K10" s="55"/>
      <c r="L10" s="54"/>
      <c r="M10" s="54"/>
      <c r="N10" s="53" t="e">
        <f>MEDIAN(J10:M10)</f>
        <v>#NUM!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</row>
    <row r="11" spans="1:186" ht="15" customHeight="1" x14ac:dyDescent="0.25">
      <c r="A11" s="63" t="s">
        <v>19</v>
      </c>
      <c r="B11" s="64"/>
      <c r="C11" s="64"/>
      <c r="D11" s="64"/>
      <c r="E11" s="64"/>
      <c r="F11" s="64"/>
      <c r="G11" s="65"/>
      <c r="H11" s="33">
        <f>SUM(H6:H10)</f>
        <v>762855.72</v>
      </c>
      <c r="I11" s="23"/>
      <c r="J11"/>
      <c r="K11"/>
      <c r="L11"/>
      <c r="M11"/>
      <c r="N11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</row>
    <row r="12" spans="1:186" s="34" customFormat="1" ht="5.25" customHeight="1" x14ac:dyDescent="0.25"/>
    <row r="13" spans="1:186" ht="15" customHeight="1" x14ac:dyDescent="0.25">
      <c r="A13" s="26" t="s">
        <v>20</v>
      </c>
      <c r="B13" s="26"/>
      <c r="C13" s="26"/>
      <c r="D13" s="27" t="s">
        <v>21</v>
      </c>
      <c r="E13" s="26" t="s">
        <v>6</v>
      </c>
      <c r="F13" s="26" t="s">
        <v>7</v>
      </c>
      <c r="G13" s="28" t="s">
        <v>22</v>
      </c>
      <c r="H13" s="28" t="s">
        <v>23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</row>
    <row r="14" spans="1:186" ht="15" customHeight="1" x14ac:dyDescent="0.25">
      <c r="A14" s="35" t="s">
        <v>24</v>
      </c>
      <c r="B14" s="35" t="s">
        <v>67</v>
      </c>
      <c r="C14" s="35" t="s">
        <v>68</v>
      </c>
      <c r="D14" s="36" t="s">
        <v>25</v>
      </c>
      <c r="E14" s="37"/>
      <c r="F14" s="37"/>
      <c r="G14" s="38"/>
      <c r="H14" s="38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</row>
    <row r="15" spans="1:186" x14ac:dyDescent="0.2">
      <c r="A15" s="39" t="s">
        <v>28</v>
      </c>
      <c r="B15" s="39" t="s">
        <v>70</v>
      </c>
      <c r="C15" s="39"/>
      <c r="D15" s="40" t="s">
        <v>99</v>
      </c>
      <c r="E15" s="39" t="s">
        <v>27</v>
      </c>
      <c r="F15" s="31">
        <v>2</v>
      </c>
      <c r="G15" s="32">
        <v>172.59</v>
      </c>
      <c r="H15" s="32">
        <f>G15*F15</f>
        <v>345.18</v>
      </c>
      <c r="I15" s="23"/>
      <c r="J15" s="54"/>
      <c r="K15" s="55"/>
      <c r="L15" s="54"/>
      <c r="M15" s="54"/>
      <c r="N15" s="53" t="e">
        <f>MEDIAN(J15:M15)</f>
        <v>#NUM!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</row>
    <row r="16" spans="1:186" x14ac:dyDescent="0.25">
      <c r="A16" s="60" t="s">
        <v>35</v>
      </c>
      <c r="B16" s="61"/>
      <c r="C16" s="61"/>
      <c r="D16" s="61"/>
      <c r="E16" s="61"/>
      <c r="F16" s="61"/>
      <c r="G16" s="62"/>
      <c r="H16" s="41">
        <f>SUM(H15:H15)</f>
        <v>345.18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</row>
    <row r="17" spans="1:186" s="34" customFormat="1" ht="4.5" customHeight="1" x14ac:dyDescent="0.25"/>
    <row r="18" spans="1:186" ht="15" customHeight="1" x14ac:dyDescent="0.25">
      <c r="A18" s="37" t="s">
        <v>36</v>
      </c>
      <c r="B18" s="37" t="s">
        <v>67</v>
      </c>
      <c r="C18" s="37" t="s">
        <v>68</v>
      </c>
      <c r="D18" s="36" t="s">
        <v>37</v>
      </c>
      <c r="E18" s="37" t="s">
        <v>6</v>
      </c>
      <c r="F18" s="37" t="s">
        <v>7</v>
      </c>
      <c r="G18" s="38" t="s">
        <v>22</v>
      </c>
      <c r="H18" s="38" t="s">
        <v>23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</row>
    <row r="19" spans="1:186" x14ac:dyDescent="0.2">
      <c r="A19" s="39" t="s">
        <v>44</v>
      </c>
      <c r="B19" s="39" t="s">
        <v>70</v>
      </c>
      <c r="C19" s="39"/>
      <c r="D19" s="40" t="s">
        <v>108</v>
      </c>
      <c r="E19" s="39" t="s">
        <v>39</v>
      </c>
      <c r="F19" s="31">
        <v>5506</v>
      </c>
      <c r="G19" s="32">
        <v>11</v>
      </c>
      <c r="H19" s="32">
        <f>G19*F19</f>
        <v>60566</v>
      </c>
      <c r="I19" s="23"/>
      <c r="J19" s="54"/>
      <c r="K19" s="55"/>
      <c r="L19" s="54"/>
      <c r="M19" s="54"/>
      <c r="N19" s="53" t="e">
        <f>MEDIAN(J19:M19)</f>
        <v>#NUM!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</row>
    <row r="20" spans="1:186" x14ac:dyDescent="0.2">
      <c r="A20" s="39" t="s">
        <v>45</v>
      </c>
      <c r="B20" s="39" t="s">
        <v>70</v>
      </c>
      <c r="C20" s="39"/>
      <c r="D20" s="40" t="s">
        <v>109</v>
      </c>
      <c r="E20" s="39" t="s">
        <v>39</v>
      </c>
      <c r="F20" s="31">
        <v>2012</v>
      </c>
      <c r="G20" s="32">
        <v>17.8</v>
      </c>
      <c r="H20" s="32">
        <f>G20*F20</f>
        <v>35813.599999999999</v>
      </c>
      <c r="I20" s="23"/>
      <c r="J20" s="54"/>
      <c r="K20" s="55"/>
      <c r="L20" s="54"/>
      <c r="M20" s="54"/>
      <c r="N20" s="53" t="e">
        <f>MEDIAN(J20:M20)</f>
        <v>#NUM!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</row>
    <row r="21" spans="1:186" ht="76.5" x14ac:dyDescent="0.2">
      <c r="A21" s="39" t="s">
        <v>46</v>
      </c>
      <c r="B21" s="39" t="s">
        <v>70</v>
      </c>
      <c r="C21" s="39"/>
      <c r="D21" s="40" t="s">
        <v>110</v>
      </c>
      <c r="E21" s="39" t="s">
        <v>39</v>
      </c>
      <c r="F21" s="31">
        <v>2</v>
      </c>
      <c r="G21" s="32">
        <v>5500</v>
      </c>
      <c r="H21" s="32">
        <f>G21*F21</f>
        <v>11000</v>
      </c>
      <c r="I21" s="23"/>
      <c r="J21" s="54"/>
      <c r="K21" s="55"/>
      <c r="L21" s="54"/>
      <c r="M21" s="54"/>
      <c r="N21" s="53" t="e">
        <f>MEDIAN(J21:M21)</f>
        <v>#NUM!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</row>
    <row r="22" spans="1:186" ht="114.75" x14ac:dyDescent="0.2">
      <c r="A22" s="39" t="s">
        <v>47</v>
      </c>
      <c r="B22" s="39" t="s">
        <v>70</v>
      </c>
      <c r="C22" s="39"/>
      <c r="D22" s="40" t="s">
        <v>111</v>
      </c>
      <c r="E22" s="39" t="s">
        <v>39</v>
      </c>
      <c r="F22" s="31">
        <v>447</v>
      </c>
      <c r="G22" s="32">
        <v>382</v>
      </c>
      <c r="H22" s="32">
        <f>G22*F22</f>
        <v>170754</v>
      </c>
      <c r="I22" s="23"/>
      <c r="J22" s="54"/>
      <c r="K22" s="55"/>
      <c r="L22" s="54"/>
      <c r="M22" s="54"/>
      <c r="N22" s="53" t="e">
        <f>MEDIAN(J22:M22)</f>
        <v>#NUM!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</row>
    <row r="23" spans="1:186" x14ac:dyDescent="0.25">
      <c r="A23" s="45"/>
      <c r="B23" s="46"/>
      <c r="C23" s="46"/>
      <c r="D23" s="66" t="s">
        <v>59</v>
      </c>
      <c r="E23" s="66"/>
      <c r="F23" s="66"/>
      <c r="G23" s="67"/>
      <c r="H23" s="41">
        <f>SUM(H19:H22)</f>
        <v>278133.59999999998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</row>
    <row r="24" spans="1:186" s="34" customFormat="1" ht="5.25" customHeight="1" x14ac:dyDescent="0.25"/>
    <row r="25" spans="1:186" x14ac:dyDescent="0.25">
      <c r="A25" s="68" t="s">
        <v>62</v>
      </c>
      <c r="B25" s="68"/>
      <c r="C25" s="68"/>
      <c r="D25" s="68"/>
      <c r="E25" s="68"/>
      <c r="F25" s="68"/>
      <c r="G25" s="68"/>
      <c r="H25" s="68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</row>
    <row r="26" spans="1:186" s="34" customFormat="1" ht="15" customHeight="1" x14ac:dyDescent="0.25">
      <c r="A26" s="47"/>
      <c r="B26" s="48"/>
      <c r="C26" s="48"/>
      <c r="D26" s="69" t="s">
        <v>63</v>
      </c>
      <c r="E26" s="69"/>
      <c r="F26" s="69"/>
      <c r="G26" s="70"/>
      <c r="H26" s="33">
        <f>H11</f>
        <v>762855.72</v>
      </c>
    </row>
    <row r="27" spans="1:186" s="34" customFormat="1" ht="15" customHeight="1" x14ac:dyDescent="0.25">
      <c r="A27" s="71" t="s">
        <v>64</v>
      </c>
      <c r="B27" s="72"/>
      <c r="C27" s="72"/>
      <c r="D27" s="72"/>
      <c r="E27" s="72"/>
      <c r="F27" s="72"/>
      <c r="G27" s="73"/>
      <c r="H27" s="33">
        <f>H16</f>
        <v>345.18</v>
      </c>
    </row>
    <row r="28" spans="1:186" ht="15" customHeight="1" x14ac:dyDescent="0.25">
      <c r="A28" s="71" t="s">
        <v>65</v>
      </c>
      <c r="B28" s="72"/>
      <c r="C28" s="72"/>
      <c r="D28" s="72"/>
      <c r="E28" s="72"/>
      <c r="F28" s="72"/>
      <c r="G28" s="73"/>
      <c r="H28" s="33">
        <f>H23</f>
        <v>278133.59999999998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</row>
    <row r="29" spans="1:186" ht="15" customHeight="1" x14ac:dyDescent="0.25">
      <c r="A29" s="57" t="s">
        <v>60</v>
      </c>
      <c r="B29" s="57"/>
      <c r="C29" s="57"/>
      <c r="D29" s="57"/>
      <c r="E29" s="57"/>
      <c r="F29" s="57"/>
      <c r="G29" s="57"/>
      <c r="H29" s="33">
        <f>H26+H27+H28</f>
        <v>1041334.5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</row>
  </sheetData>
  <mergeCells count="18">
    <mergeCell ref="A1:H1"/>
    <mergeCell ref="A2:H2"/>
    <mergeCell ref="A3:D4"/>
    <mergeCell ref="E3:F3"/>
    <mergeCell ref="E4:F4"/>
    <mergeCell ref="N4:N5"/>
    <mergeCell ref="A29:G29"/>
    <mergeCell ref="J4:J5"/>
    <mergeCell ref="K4:K5"/>
    <mergeCell ref="L4:L5"/>
    <mergeCell ref="M4:M5"/>
    <mergeCell ref="A16:G16"/>
    <mergeCell ref="D23:G23"/>
    <mergeCell ref="A25:H25"/>
    <mergeCell ref="D26:G26"/>
    <mergeCell ref="A27:G27"/>
    <mergeCell ref="A28:G28"/>
    <mergeCell ref="A11:G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A2328E345AC34B893122C369127924" ma:contentTypeVersion="13" ma:contentTypeDescription="Crie um novo documento." ma:contentTypeScope="" ma:versionID="485b74d87f0d5680346ff3341b203e3a">
  <xsd:schema xmlns:xsd="http://www.w3.org/2001/XMLSchema" xmlns:xs="http://www.w3.org/2001/XMLSchema" xmlns:p="http://schemas.microsoft.com/office/2006/metadata/properties" xmlns:ns2="f856426e-2c88-41fc-a2d2-ec321288e17f" xmlns:ns3="ccf2498f-26c9-4be8-83fb-601fd4b60103" targetNamespace="http://schemas.microsoft.com/office/2006/metadata/properties" ma:root="true" ma:fieldsID="8d96cfff23b346d489f3496e6c0e1ad8" ns2:_="" ns3:_="">
    <xsd:import namespace="f856426e-2c88-41fc-a2d2-ec321288e17f"/>
    <xsd:import namespace="ccf2498f-26c9-4be8-83fb-601fd4b60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6426e-2c88-41fc-a2d2-ec321288e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3a9c40c-0e05-4b5f-b077-098b91be3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498f-26c9-4be8-83fb-601fd4b6010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2df4604-4f6f-4581-884d-820a14dd9f19}" ma:internalName="TaxCatchAll" ma:showField="CatchAllData" ma:web="ccf2498f-26c9-4be8-83fb-601fd4b60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4C01D3-FF64-4037-98DC-9BBB8DDF9D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C800F-D929-479B-BC67-138214B55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6426e-2c88-41fc-a2d2-ec321288e17f"/>
    <ds:schemaRef ds:uri="ccf2498f-26c9-4be8-83fb-601fd4b601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Referência</vt:lpstr>
      <vt:lpstr>Cronograma</vt:lpstr>
      <vt:lpstr>Cotações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2024-05-26T14:18:06Z</dcterms:created>
  <dcterms:modified xsi:type="dcterms:W3CDTF">2024-08-22T19:41:08Z</dcterms:modified>
</cp:coreProperties>
</file>