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/>
  <bookViews>
    <workbookView xWindow="-120" yWindow="-120" windowWidth="29040" windowHeight="15720" tabRatio="748"/>
  </bookViews>
  <sheets>
    <sheet name="PLANILHA REFERENCIA" sheetId="3" r:id="rId1"/>
    <sheet name="COMPOSIÇÃO PRÓPRIA" sheetId="7" r:id="rId2"/>
    <sheet name="MATERIAIS" sheetId="8" r:id="rId3"/>
    <sheet name="INSUMOS" sheetId="9" r:id="rId4"/>
    <sheet name="EQUIPAMENTOS" sheetId="11" r:id="rId5"/>
    <sheet name="LOCAIS" sheetId="6" r:id="rId6"/>
    <sheet name="CRONOGRAMA" sheetId="4" r:id="rId7"/>
    <sheet name="COTAÇÃO" sheetId="10" r:id="rId8"/>
  </sheets>
  <definedNames>
    <definedName name="_xlnm._FilterDatabase" localSheetId="5" hidden="1">LOCAIS!$A$2:$G$315</definedName>
    <definedName name="_xlnm._FilterDatabase" localSheetId="0" hidden="1">'PLANILHA REFERENCIA'!$A$5:$J$5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3" l="1"/>
  <c r="I29" i="3" l="1"/>
  <c r="J29" i="3" s="1"/>
  <c r="G332" i="6" l="1"/>
  <c r="G331" i="6"/>
  <c r="G330" i="6"/>
  <c r="G326" i="6"/>
  <c r="G325" i="6"/>
  <c r="E331" i="6"/>
  <c r="E332" i="6"/>
  <c r="E330" i="6"/>
  <c r="B331" i="6"/>
  <c r="B332" i="6"/>
  <c r="C331" i="6"/>
  <c r="C332" i="6"/>
  <c r="C330" i="6"/>
  <c r="D331" i="6"/>
  <c r="D332" i="6"/>
  <c r="D330" i="6"/>
  <c r="B330" i="6"/>
  <c r="I27" i="3" l="1"/>
  <c r="I28" i="3"/>
  <c r="I30" i="3"/>
  <c r="J30" i="3" s="1"/>
  <c r="I31" i="3"/>
  <c r="I32" i="3"/>
  <c r="I33" i="3"/>
  <c r="I34" i="3"/>
  <c r="J34" i="3" s="1"/>
  <c r="I35" i="3"/>
  <c r="J35" i="3" s="1"/>
  <c r="I36" i="3"/>
  <c r="J36" i="3" s="1"/>
  <c r="I37" i="3"/>
  <c r="I38" i="3"/>
  <c r="I39" i="3"/>
  <c r="I40" i="3"/>
  <c r="J40" i="3" s="1"/>
  <c r="I41" i="3"/>
  <c r="I42" i="3"/>
  <c r="I44" i="3"/>
  <c r="I43" i="3"/>
  <c r="I26" i="3"/>
  <c r="H17" i="3"/>
  <c r="H18" i="3"/>
  <c r="H19" i="3"/>
  <c r="H20" i="3"/>
  <c r="H21" i="3"/>
  <c r="H22" i="3"/>
  <c r="H16" i="3"/>
  <c r="J16" i="3" s="1"/>
  <c r="H7" i="3"/>
  <c r="H8" i="3"/>
  <c r="H9" i="3"/>
  <c r="H10" i="3"/>
  <c r="J10" i="3" s="1"/>
  <c r="H11" i="3"/>
  <c r="H6" i="3"/>
  <c r="F430" i="7" l="1"/>
  <c r="G430" i="7" s="1"/>
  <c r="F428" i="7"/>
  <c r="G428" i="7" s="1"/>
  <c r="F423" i="7"/>
  <c r="G423" i="7" s="1"/>
  <c r="F421" i="7"/>
  <c r="G421" i="7" s="1"/>
  <c r="F420" i="7"/>
  <c r="G420" i="7" s="1"/>
  <c r="F419" i="7"/>
  <c r="G419" i="7" s="1"/>
  <c r="F418" i="7"/>
  <c r="G418" i="7" s="1"/>
  <c r="F417" i="7"/>
  <c r="G417" i="7" s="1"/>
  <c r="F415" i="7"/>
  <c r="G415" i="7" s="1"/>
  <c r="F414" i="7"/>
  <c r="G414" i="7" s="1"/>
  <c r="F413" i="7"/>
  <c r="G413" i="7" s="1"/>
  <c r="F412" i="7"/>
  <c r="G412" i="7" s="1"/>
  <c r="G411" i="7"/>
  <c r="F410" i="7"/>
  <c r="G410" i="7" s="1"/>
  <c r="E364" i="7" l="1"/>
  <c r="E365" i="7"/>
  <c r="G365" i="7" s="1"/>
  <c r="E363" i="7"/>
  <c r="E362" i="7"/>
  <c r="G362" i="7" s="1"/>
  <c r="E361" i="7"/>
  <c r="G361" i="7" s="1"/>
  <c r="G363" i="7"/>
  <c r="G364" i="7"/>
  <c r="F390" i="7"/>
  <c r="G390" i="7" s="1"/>
  <c r="F388" i="7"/>
  <c r="G388" i="7" s="1"/>
  <c r="F383" i="7"/>
  <c r="G383" i="7" s="1"/>
  <c r="F381" i="7"/>
  <c r="G381" i="7" s="1"/>
  <c r="F380" i="7"/>
  <c r="G380" i="7" s="1"/>
  <c r="F379" i="7"/>
  <c r="G379" i="7" s="1"/>
  <c r="F378" i="7"/>
  <c r="G378" i="7" s="1"/>
  <c r="F377" i="7"/>
  <c r="G377" i="7" s="1"/>
  <c r="F375" i="7"/>
  <c r="G375" i="7" s="1"/>
  <c r="F374" i="7"/>
  <c r="G374" i="7" s="1"/>
  <c r="F373" i="7"/>
  <c r="G373" i="7" s="1"/>
  <c r="F372" i="7"/>
  <c r="G372" i="7" s="1"/>
  <c r="G371" i="7"/>
  <c r="F370" i="7"/>
  <c r="G370" i="7" s="1"/>
  <c r="F347" i="7"/>
  <c r="G347" i="7" s="1"/>
  <c r="F345" i="7"/>
  <c r="G345" i="7" s="1"/>
  <c r="F340" i="7"/>
  <c r="G340" i="7" s="1"/>
  <c r="F338" i="7"/>
  <c r="G338" i="7" s="1"/>
  <c r="F337" i="7"/>
  <c r="G337" i="7" s="1"/>
  <c r="F336" i="7"/>
  <c r="G336" i="7" s="1"/>
  <c r="F335" i="7"/>
  <c r="G335" i="7" s="1"/>
  <c r="F334" i="7"/>
  <c r="G334" i="7" s="1"/>
  <c r="F332" i="7"/>
  <c r="G332" i="7" s="1"/>
  <c r="F331" i="7"/>
  <c r="G331" i="7" s="1"/>
  <c r="F330" i="7"/>
  <c r="G330" i="7" s="1"/>
  <c r="F329" i="7"/>
  <c r="G329" i="7" s="1"/>
  <c r="G328" i="7"/>
  <c r="F327" i="7"/>
  <c r="G327" i="7" s="1"/>
  <c r="F307" i="7"/>
  <c r="G307" i="7" s="1"/>
  <c r="F305" i="7"/>
  <c r="G305" i="7" s="1"/>
  <c r="F300" i="7"/>
  <c r="G300" i="7" s="1"/>
  <c r="F298" i="7"/>
  <c r="G298" i="7" s="1"/>
  <c r="F297" i="7"/>
  <c r="G297" i="7" s="1"/>
  <c r="F296" i="7"/>
  <c r="G296" i="7" s="1"/>
  <c r="F295" i="7"/>
  <c r="G295" i="7" s="1"/>
  <c r="F294" i="7"/>
  <c r="G294" i="7" s="1"/>
  <c r="F292" i="7"/>
  <c r="G292" i="7" s="1"/>
  <c r="F291" i="7"/>
  <c r="G291" i="7" s="1"/>
  <c r="F290" i="7"/>
  <c r="G290" i="7" s="1"/>
  <c r="F289" i="7"/>
  <c r="G289" i="7" s="1"/>
  <c r="G288" i="7"/>
  <c r="F287" i="7"/>
  <c r="G287" i="7" s="1"/>
  <c r="F267" i="7"/>
  <c r="G267" i="7" s="1"/>
  <c r="F265" i="7"/>
  <c r="G265" i="7" s="1"/>
  <c r="F260" i="7"/>
  <c r="G260" i="7" s="1"/>
  <c r="F258" i="7"/>
  <c r="G258" i="7" s="1"/>
  <c r="F257" i="7"/>
  <c r="G257" i="7" s="1"/>
  <c r="F256" i="7"/>
  <c r="G256" i="7" s="1"/>
  <c r="F255" i="7"/>
  <c r="G255" i="7" s="1"/>
  <c r="F254" i="7"/>
  <c r="G254" i="7" s="1"/>
  <c r="F252" i="7"/>
  <c r="G252" i="7" s="1"/>
  <c r="F251" i="7"/>
  <c r="G251" i="7" s="1"/>
  <c r="F250" i="7"/>
  <c r="G250" i="7" s="1"/>
  <c r="F249" i="7"/>
  <c r="G249" i="7" s="1"/>
  <c r="G248" i="7"/>
  <c r="F247" i="7"/>
  <c r="G247" i="7" s="1"/>
  <c r="G244" i="7"/>
  <c r="C197" i="7"/>
  <c r="F227" i="7"/>
  <c r="G227" i="7" s="1"/>
  <c r="F225" i="7"/>
  <c r="G225" i="7" s="1"/>
  <c r="F220" i="7"/>
  <c r="G220" i="7" s="1"/>
  <c r="F218" i="7"/>
  <c r="G218" i="7" s="1"/>
  <c r="F217" i="7"/>
  <c r="G217" i="7" s="1"/>
  <c r="F216" i="7"/>
  <c r="G216" i="7" s="1"/>
  <c r="F215" i="7"/>
  <c r="G215" i="7" s="1"/>
  <c r="F214" i="7"/>
  <c r="G214" i="7" s="1"/>
  <c r="F212" i="7"/>
  <c r="G212" i="7" s="1"/>
  <c r="F211" i="7"/>
  <c r="G211" i="7" s="1"/>
  <c r="F210" i="7"/>
  <c r="G210" i="7" s="1"/>
  <c r="F209" i="7"/>
  <c r="G209" i="7" s="1"/>
  <c r="G208" i="7"/>
  <c r="F207" i="7"/>
  <c r="G207" i="7" s="1"/>
  <c r="G12" i="10"/>
  <c r="H12" i="10" s="1"/>
  <c r="G13" i="10"/>
  <c r="H13" i="10" s="1"/>
  <c r="F160" i="7" l="1"/>
  <c r="G160" i="7" s="1"/>
  <c r="F161" i="7"/>
  <c r="G161" i="7" s="1"/>
  <c r="G168" i="7" l="1"/>
  <c r="G164" i="7" l="1"/>
  <c r="F187" i="7" l="1"/>
  <c r="G187" i="7" s="1"/>
  <c r="F185" i="7"/>
  <c r="G185" i="7" s="1"/>
  <c r="F180" i="7"/>
  <c r="G180" i="7" s="1"/>
  <c r="F178" i="7"/>
  <c r="G178" i="7" s="1"/>
  <c r="F177" i="7"/>
  <c r="G177" i="7" s="1"/>
  <c r="F176" i="7"/>
  <c r="G176" i="7" s="1"/>
  <c r="F175" i="7"/>
  <c r="G175" i="7" s="1"/>
  <c r="F174" i="7"/>
  <c r="G174" i="7" s="1"/>
  <c r="F172" i="7"/>
  <c r="G172" i="7" s="1"/>
  <c r="F171" i="7"/>
  <c r="G171" i="7" s="1"/>
  <c r="F170" i="7"/>
  <c r="G170" i="7" s="1"/>
  <c r="F169" i="7"/>
  <c r="G169" i="7" s="1"/>
  <c r="F167" i="7"/>
  <c r="G167" i="7" s="1"/>
  <c r="F143" i="7"/>
  <c r="F144" i="7"/>
  <c r="G144" i="7" s="1"/>
  <c r="F142" i="7"/>
  <c r="G142" i="7" s="1"/>
  <c r="F103" i="7"/>
  <c r="F101" i="7"/>
  <c r="F35" i="7"/>
  <c r="F33" i="7"/>
  <c r="E5" i="11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48" i="7"/>
  <c r="F119" i="7"/>
  <c r="G119" i="7" s="1"/>
  <c r="F120" i="7"/>
  <c r="G120" i="7" s="1"/>
  <c r="F118" i="7"/>
  <c r="G147" i="7"/>
  <c r="F137" i="7"/>
  <c r="G137" i="7" s="1"/>
  <c r="F135" i="7"/>
  <c r="G135" i="7" s="1"/>
  <c r="F134" i="7"/>
  <c r="G134" i="7" s="1"/>
  <c r="F133" i="7"/>
  <c r="G133" i="7" s="1"/>
  <c r="F132" i="7"/>
  <c r="G132" i="7" s="1"/>
  <c r="F131" i="7"/>
  <c r="G131" i="7" s="1"/>
  <c r="F129" i="7"/>
  <c r="G129" i="7" s="1"/>
  <c r="F128" i="7"/>
  <c r="G128" i="7" s="1"/>
  <c r="F127" i="7"/>
  <c r="G127" i="7" s="1"/>
  <c r="F126" i="7"/>
  <c r="G126" i="7" s="1"/>
  <c r="F125" i="7"/>
  <c r="G125" i="7" s="1"/>
  <c r="G10" i="10"/>
  <c r="H10" i="10" s="1"/>
  <c r="G11" i="10"/>
  <c r="H11" i="10" s="1"/>
  <c r="G14" i="10"/>
  <c r="G15" i="10"/>
  <c r="G16" i="10"/>
  <c r="G17" i="10"/>
  <c r="G18" i="10"/>
  <c r="G9" i="10"/>
  <c r="F5" i="7" s="1"/>
  <c r="F34" i="7" l="1"/>
  <c r="F186" i="7"/>
  <c r="G186" i="7" s="1"/>
  <c r="F429" i="7"/>
  <c r="G429" i="7" s="1"/>
  <c r="G433" i="7" s="1"/>
  <c r="F266" i="7"/>
  <c r="G266" i="7" s="1"/>
  <c r="G270" i="7" s="1"/>
  <c r="F306" i="7"/>
  <c r="G306" i="7" s="1"/>
  <c r="G310" i="7" s="1"/>
  <c r="F389" i="7"/>
  <c r="G389" i="7" s="1"/>
  <c r="G393" i="7" s="1"/>
  <c r="F226" i="7"/>
  <c r="G226" i="7" s="1"/>
  <c r="G230" i="7" s="1"/>
  <c r="F346" i="7"/>
  <c r="G346" i="7" s="1"/>
  <c r="G350" i="7" s="1"/>
  <c r="F102" i="7"/>
  <c r="H16" i="10"/>
  <c r="F320" i="7"/>
  <c r="G320" i="7" s="1"/>
  <c r="G324" i="7" s="1"/>
  <c r="H17" i="10"/>
  <c r="F360" i="7"/>
  <c r="G360" i="7" s="1"/>
  <c r="G367" i="7" s="1"/>
  <c r="H14" i="10"/>
  <c r="F200" i="7"/>
  <c r="G200" i="7" s="1"/>
  <c r="G204" i="7" s="1"/>
  <c r="F7" i="7"/>
  <c r="F6" i="7"/>
  <c r="H18" i="10"/>
  <c r="F403" i="7"/>
  <c r="G403" i="7" s="1"/>
  <c r="G407" i="7" s="1"/>
  <c r="H15" i="10"/>
  <c r="F280" i="7"/>
  <c r="G280" i="7" s="1"/>
  <c r="G284" i="7" s="1"/>
  <c r="G190" i="7"/>
  <c r="H9" i="10"/>
  <c r="G8" i="7" l="1"/>
  <c r="F27" i="7"/>
  <c r="G27" i="7" s="1"/>
  <c r="G35" i="7"/>
  <c r="G33" i="7"/>
  <c r="F26" i="7"/>
  <c r="G26" i="7" s="1"/>
  <c r="F24" i="7"/>
  <c r="G24" i="7" s="1"/>
  <c r="F23" i="7"/>
  <c r="G23" i="7" s="1"/>
  <c r="F22" i="7"/>
  <c r="G22" i="7" s="1"/>
  <c r="F21" i="7"/>
  <c r="G21" i="7" s="1"/>
  <c r="F20" i="7"/>
  <c r="G20" i="7" s="1"/>
  <c r="F18" i="7"/>
  <c r="G18" i="7" s="1"/>
  <c r="F17" i="7"/>
  <c r="G17" i="7" s="1"/>
  <c r="F16" i="7"/>
  <c r="G16" i="7" s="1"/>
  <c r="F15" i="7"/>
  <c r="G15" i="7" s="1"/>
  <c r="F14" i="7"/>
  <c r="G14" i="7" s="1"/>
  <c r="G7" i="7"/>
  <c r="G6" i="7"/>
  <c r="G5" i="7"/>
  <c r="G103" i="7"/>
  <c r="G118" i="7"/>
  <c r="E32" i="9"/>
  <c r="F96" i="7"/>
  <c r="F85" i="7"/>
  <c r="F86" i="7"/>
  <c r="F87" i="7"/>
  <c r="F88" i="7"/>
  <c r="F90" i="7"/>
  <c r="F91" i="7"/>
  <c r="F92" i="7"/>
  <c r="F93" i="7"/>
  <c r="F94" i="7"/>
  <c r="F84" i="7"/>
  <c r="E21" i="9"/>
  <c r="E20" i="9"/>
  <c r="E11" i="9"/>
  <c r="F422" i="7" l="1"/>
  <c r="G422" i="7" s="1"/>
  <c r="F219" i="7"/>
  <c r="G219" i="7" s="1"/>
  <c r="F382" i="7"/>
  <c r="G382" i="7" s="1"/>
  <c r="F299" i="7"/>
  <c r="G299" i="7" s="1"/>
  <c r="F259" i="7"/>
  <c r="G259" i="7" s="1"/>
  <c r="F339" i="7"/>
  <c r="G339" i="7" s="1"/>
  <c r="F416" i="7"/>
  <c r="G416" i="7" s="1"/>
  <c r="F213" i="7"/>
  <c r="G213" i="7" s="1"/>
  <c r="G222" i="7" s="1"/>
  <c r="G232" i="7" s="1"/>
  <c r="G197" i="7" s="1"/>
  <c r="F376" i="7"/>
  <c r="G376" i="7" s="1"/>
  <c r="G385" i="7" s="1"/>
  <c r="G395" i="7" s="1"/>
  <c r="G357" i="7" s="1"/>
  <c r="G33" i="3" s="1"/>
  <c r="J33" i="3" s="1"/>
  <c r="F253" i="7"/>
  <c r="G253" i="7" s="1"/>
  <c r="G262" i="7" s="1"/>
  <c r="G272" i="7" s="1"/>
  <c r="G237" i="7" s="1"/>
  <c r="G17" i="3" s="1"/>
  <c r="F333" i="7"/>
  <c r="G333" i="7" s="1"/>
  <c r="G342" i="7" s="1"/>
  <c r="G352" i="7" s="1"/>
  <c r="G317" i="7" s="1"/>
  <c r="G32" i="3" s="1"/>
  <c r="F293" i="7"/>
  <c r="G293" i="7" s="1"/>
  <c r="G302" i="7" s="1"/>
  <c r="G312" i="7" s="1"/>
  <c r="G277" i="7" s="1"/>
  <c r="G31" i="3" s="1"/>
  <c r="F173" i="7"/>
  <c r="G173" i="7" s="1"/>
  <c r="F179" i="7"/>
  <c r="G179" i="7" s="1"/>
  <c r="F95" i="7"/>
  <c r="G95" i="7" s="1"/>
  <c r="F136" i="7"/>
  <c r="G136" i="7" s="1"/>
  <c r="G34" i="7"/>
  <c r="G38" i="7" s="1"/>
  <c r="G143" i="7"/>
  <c r="G148" i="7" s="1"/>
  <c r="F89" i="7"/>
  <c r="G89" i="7" s="1"/>
  <c r="F130" i="7"/>
  <c r="G130" i="7" s="1"/>
  <c r="G122" i="7"/>
  <c r="G70" i="7"/>
  <c r="G54" i="7"/>
  <c r="G69" i="7"/>
  <c r="G53" i="7"/>
  <c r="G67" i="7"/>
  <c r="G51" i="7"/>
  <c r="G66" i="7"/>
  <c r="G50" i="7"/>
  <c r="G65" i="7"/>
  <c r="G49" i="7"/>
  <c r="G64" i="7"/>
  <c r="G48" i="7"/>
  <c r="G77" i="7"/>
  <c r="G76" i="7"/>
  <c r="G60" i="7"/>
  <c r="G75" i="7"/>
  <c r="G74" i="7"/>
  <c r="G58" i="7"/>
  <c r="G102" i="7"/>
  <c r="F19" i="7"/>
  <c r="G19" i="7" s="1"/>
  <c r="F25" i="7"/>
  <c r="G25" i="7" s="1"/>
  <c r="G11" i="7"/>
  <c r="G86" i="7"/>
  <c r="G106" i="7"/>
  <c r="G87" i="7"/>
  <c r="G96" i="7"/>
  <c r="G84" i="7"/>
  <c r="G94" i="7"/>
  <c r="G85" i="7"/>
  <c r="G88" i="7"/>
  <c r="G101" i="7"/>
  <c r="G93" i="7"/>
  <c r="G91" i="7"/>
  <c r="G90" i="7"/>
  <c r="G92" i="7"/>
  <c r="G80" i="7"/>
  <c r="G79" i="7"/>
  <c r="G78" i="7"/>
  <c r="G59" i="7"/>
  <c r="G72" i="7"/>
  <c r="G71" i="7"/>
  <c r="G73" i="7"/>
  <c r="G68" i="7"/>
  <c r="G57" i="7"/>
  <c r="G62" i="7"/>
  <c r="G61" i="7"/>
  <c r="G63" i="7"/>
  <c r="G52" i="7"/>
  <c r="G56" i="7"/>
  <c r="G55" i="7"/>
  <c r="G425" i="7" l="1"/>
  <c r="G435" i="7" s="1"/>
  <c r="G400" i="7" s="1"/>
  <c r="G182" i="7"/>
  <c r="G192" i="7" s="1"/>
  <c r="G139" i="7"/>
  <c r="G150" i="7" s="1"/>
  <c r="G152" i="7" s="1"/>
  <c r="G115" i="7" s="1"/>
  <c r="G8" i="3" s="1"/>
  <c r="G30" i="7"/>
  <c r="G40" i="7" s="1"/>
  <c r="G2" i="7" s="1"/>
  <c r="G6" i="3" s="1"/>
  <c r="G107" i="7"/>
  <c r="G98" i="7"/>
  <c r="G81" i="7"/>
  <c r="G157" i="7" l="1"/>
  <c r="G109" i="7"/>
  <c r="G9" i="3" l="1"/>
  <c r="J9" i="3" s="1"/>
  <c r="G111" i="7"/>
  <c r="G45" i="7" s="1"/>
  <c r="G7" i="3" s="1"/>
  <c r="J7" i="3" s="1"/>
  <c r="J22" i="3"/>
  <c r="F43" i="3"/>
  <c r="J43" i="3" s="1"/>
  <c r="J38" i="3"/>
  <c r="J37" i="3"/>
  <c r="J17" i="3"/>
  <c r="F8" i="3"/>
  <c r="J8" i="3" s="1"/>
  <c r="E326" i="6"/>
  <c r="E325" i="6"/>
  <c r="E321" i="6"/>
  <c r="E320" i="6"/>
  <c r="E319" i="6"/>
  <c r="F315" i="6"/>
  <c r="B110" i="6"/>
  <c r="B109" i="6"/>
  <c r="E327" i="6" l="1"/>
  <c r="D333" i="6"/>
  <c r="E322" i="6"/>
  <c r="C333" i="6"/>
  <c r="B333" i="6"/>
  <c r="F333" i="6" l="1"/>
  <c r="F327" i="6"/>
  <c r="J28" i="3"/>
  <c r="J27" i="3"/>
  <c r="E333" i="6"/>
  <c r="K15" i="4"/>
  <c r="J15" i="4"/>
  <c r="I15" i="4"/>
  <c r="H15" i="4"/>
  <c r="G15" i="4"/>
  <c r="F15" i="4"/>
  <c r="G13" i="4"/>
  <c r="H13" i="4"/>
  <c r="I13" i="4"/>
  <c r="J13" i="4"/>
  <c r="K13" i="4"/>
  <c r="F13" i="4"/>
  <c r="G11" i="4"/>
  <c r="H11" i="4"/>
  <c r="I11" i="4"/>
  <c r="J11" i="4"/>
  <c r="K11" i="4"/>
  <c r="L11" i="4"/>
  <c r="M11" i="4"/>
  <c r="N11" i="4"/>
  <c r="O11" i="4"/>
  <c r="P11" i="4"/>
  <c r="Q11" i="4"/>
  <c r="F11" i="4"/>
  <c r="C14" i="4"/>
  <c r="C12" i="4"/>
  <c r="C10" i="4"/>
  <c r="J11" i="3" l="1"/>
  <c r="G327" i="6"/>
  <c r="J32" i="3"/>
  <c r="J31" i="3"/>
  <c r="J26" i="3"/>
  <c r="G333" i="6" l="1"/>
  <c r="J42" i="3"/>
  <c r="J41" i="3"/>
  <c r="F19" i="3"/>
  <c r="J19" i="3" s="1"/>
  <c r="J18" i="3"/>
  <c r="F20" i="3"/>
  <c r="J20" i="3" s="1"/>
  <c r="F21" i="3"/>
  <c r="J21" i="3" s="1"/>
  <c r="J39" i="3" l="1"/>
  <c r="J44" i="3"/>
  <c r="F6" i="3"/>
  <c r="J6" i="3" s="1"/>
  <c r="J12" i="3" l="1"/>
  <c r="J48" i="3" s="1"/>
  <c r="J45" i="3"/>
  <c r="J23" i="3"/>
  <c r="J50" i="3" l="1"/>
  <c r="D14" i="4"/>
  <c r="J49" i="3"/>
  <c r="D12" i="4"/>
  <c r="D10" i="4"/>
  <c r="J51" i="3" l="1"/>
  <c r="G14" i="4"/>
  <c r="H14" i="4"/>
  <c r="F14" i="4"/>
  <c r="J14" i="4"/>
  <c r="I14" i="4"/>
  <c r="K14" i="4"/>
  <c r="J12" i="4"/>
  <c r="F12" i="4"/>
  <c r="K12" i="4"/>
  <c r="I12" i="4"/>
  <c r="H12" i="4"/>
  <c r="G12" i="4"/>
  <c r="I10" i="4"/>
  <c r="Q10" i="4"/>
  <c r="Q18" i="4" s="1"/>
  <c r="K10" i="4"/>
  <c r="P10" i="4"/>
  <c r="P18" i="4" s="1"/>
  <c r="H10" i="4"/>
  <c r="L10" i="4"/>
  <c r="L18" i="4" s="1"/>
  <c r="O10" i="4"/>
  <c r="O18" i="4" s="1"/>
  <c r="N10" i="4"/>
  <c r="N18" i="4" s="1"/>
  <c r="G10" i="4"/>
  <c r="F10" i="4"/>
  <c r="J10" i="4"/>
  <c r="M10" i="4"/>
  <c r="M18" i="4" s="1"/>
  <c r="D16" i="4"/>
  <c r="K18" i="4" l="1"/>
  <c r="K19" i="4" s="1"/>
  <c r="G18" i="4"/>
  <c r="G19" i="4" s="1"/>
  <c r="F18" i="4"/>
  <c r="F19" i="4" s="1"/>
  <c r="F21" i="4" s="1"/>
  <c r="I18" i="4"/>
  <c r="I19" i="4" s="1"/>
  <c r="J18" i="4"/>
  <c r="J19" i="4" s="1"/>
  <c r="H18" i="4"/>
  <c r="H19" i="4" s="1"/>
  <c r="L19" i="4"/>
  <c r="P19" i="4"/>
  <c r="M19" i="4"/>
  <c r="N19" i="4"/>
  <c r="O19" i="4"/>
  <c r="Q19" i="4"/>
  <c r="F20" i="4" l="1"/>
  <c r="G20" i="4" s="1"/>
  <c r="H20" i="4" s="1"/>
  <c r="I20" i="4" s="1"/>
  <c r="J20" i="4" s="1"/>
  <c r="K20" i="4" s="1"/>
  <c r="L20" i="4" s="1"/>
  <c r="M20" i="4" s="1"/>
  <c r="N20" i="4" s="1"/>
  <c r="O20" i="4" s="1"/>
  <c r="P20" i="4" s="1"/>
  <c r="Q20" i="4" s="1"/>
  <c r="G21" i="4"/>
  <c r="H21" i="4" s="1"/>
  <c r="I21" i="4" s="1"/>
  <c r="J21" i="4" s="1"/>
  <c r="K21" i="4" s="1"/>
  <c r="L21" i="4" s="1"/>
  <c r="M21" i="4" s="1"/>
  <c r="N21" i="4" s="1"/>
  <c r="O21" i="4" s="1"/>
  <c r="P21" i="4" s="1"/>
  <c r="Q21" i="4" s="1"/>
</calcChain>
</file>

<file path=xl/sharedStrings.xml><?xml version="1.0" encoding="utf-8"?>
<sst xmlns="http://schemas.openxmlformats.org/spreadsheetml/2006/main" count="3504" uniqueCount="617">
  <si>
    <t>DESCRIÇÃO DO SERVIÇO E/OU MATERIAIS</t>
  </si>
  <si>
    <t>Prazo Contrato</t>
  </si>
  <si>
    <t>Meses</t>
  </si>
  <si>
    <t>Pontos</t>
  </si>
  <si>
    <t>ITEM 1.0</t>
  </si>
  <si>
    <t xml:space="preserve">SERVIÇOS DE MANUTENÇÃO </t>
  </si>
  <si>
    <t>UNID</t>
  </si>
  <si>
    <t>QTD</t>
  </si>
  <si>
    <t xml:space="preserve"> TOTAL R$ </t>
  </si>
  <si>
    <t>1.1</t>
  </si>
  <si>
    <t>mês</t>
  </si>
  <si>
    <t>1.2</t>
  </si>
  <si>
    <t>ponto/mês</t>
  </si>
  <si>
    <t>1.3</t>
  </si>
  <si>
    <t>un.</t>
  </si>
  <si>
    <t>1.4</t>
  </si>
  <si>
    <t>1.5</t>
  </si>
  <si>
    <t>1.6</t>
  </si>
  <si>
    <t>VALOR TOTAL ITEM 1.0 - SERVIÇOS DE MANUTENÇÃO</t>
  </si>
  <si>
    <t>ITEM 2.0</t>
  </si>
  <si>
    <t>MELHORIAS, MODERNIZAÇÃO EFICIENTIZAÇÃO</t>
  </si>
  <si>
    <t>PREÇO R$</t>
  </si>
  <si>
    <t>TOTAL R$</t>
  </si>
  <si>
    <t>2.1</t>
  </si>
  <si>
    <t>FORNECIMENTO DE SERVIÇOS</t>
  </si>
  <si>
    <t>2.1.1</t>
  </si>
  <si>
    <t>un</t>
  </si>
  <si>
    <t>2.1.2</t>
  </si>
  <si>
    <t>2.1.3</t>
  </si>
  <si>
    <t>m</t>
  </si>
  <si>
    <t>2.1.4</t>
  </si>
  <si>
    <t>2.1.5</t>
  </si>
  <si>
    <t>2.1.6</t>
  </si>
  <si>
    <t>2.1.7</t>
  </si>
  <si>
    <t>VALOR TOTAL 2.1 - FORNECIMENTO DE SERVIÇOS</t>
  </si>
  <si>
    <t>2.2</t>
  </si>
  <si>
    <t>FORNECIMENTO DE MATERIAIS</t>
  </si>
  <si>
    <t>2.2.1</t>
  </si>
  <si>
    <t>pç</t>
  </si>
  <si>
    <t>2.2.2</t>
  </si>
  <si>
    <t>2.2.3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</si>
  <si>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</si>
  <si>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</si>
  <si>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</si>
  <si>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</si>
  <si>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</si>
  <si>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</si>
  <si>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</si>
  <si>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</si>
  <si>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</si>
  <si>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</si>
  <si>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2.2.16</t>
  </si>
  <si>
    <t>2.2.17</t>
  </si>
  <si>
    <t>2.2.18</t>
  </si>
  <si>
    <t>2.2.19</t>
  </si>
  <si>
    <t>VALOR TOTAL 2.2 - FORNECIMENTO DE MATERIAIS</t>
  </si>
  <si>
    <t>ANEXO II - PLANILHA ORÇAMENTARIA DE SERVIÇOS E MATERIAIS</t>
  </si>
  <si>
    <t>RESUMO ORÇAMENTÁRIO</t>
  </si>
  <si>
    <t>ITEM 1.0 - SERVIÇOS DE MANUTENÇÃO</t>
  </si>
  <si>
    <t>2.1 - FORNECIMENTO DE SERVIÇOS</t>
  </si>
  <si>
    <t>2.2 - FORNECIMENTO DE MATERIAIS</t>
  </si>
  <si>
    <t>Quantidade</t>
  </si>
  <si>
    <t>REFERÊNCIA</t>
  </si>
  <si>
    <t>CÓDIGO</t>
  </si>
  <si>
    <t>SINAPI/PR</t>
  </si>
  <si>
    <t>ARRUELA EM ACO GALVANIZADO, DIAMETRO EXTERNO = 35MM, ESPESSURA = 3MM, DIAMETRO DO FURO= 18MM</t>
  </si>
  <si>
    <t>CABO MULTIPOLAR DE COBRE, FLEXIVEL, CLASSE 4 OU 5, ISOLACAO EM HEPR, COBERTURA EM PVC-ST2, ANTICHAMA BWF-B, 0,6/1 KV, 3 CONDUTORES DE 2,5 MM2</t>
  </si>
  <si>
    <t>FITA ISOLANTE ADESIVA ANTICHAMA, USO ATE 750 V, EM ROLO DE 19 MM X 20 M</t>
  </si>
  <si>
    <t>FITA ISOLANTE DE BORRACHA AUTOFUSAO, USO ATE 69 KV (ALTA TENSAO)</t>
  </si>
  <si>
    <t>PARAFUSO M16 EM ACO GALVANIZADO, COMPRIMENTO = 300 MM, DIAMETRO = 16 MM, ROSCA MAQUINA, CABECA QUADRADA</t>
  </si>
  <si>
    <t>PARAFUSO M16 EM ACO GALVANIZADO, COMPRIMENTO = 350 MM, DIAMETRO = 16 MM, ROSCA MAQUINA, CABECA QUADRADA</t>
  </si>
  <si>
    <t>CDHU</t>
  </si>
  <si>
    <t>70.04.004</t>
  </si>
  <si>
    <t>CDHU/SP</t>
  </si>
  <si>
    <t>04.17.040</t>
  </si>
  <si>
    <t>04.18.370</t>
  </si>
  <si>
    <t>39.20.010</t>
  </si>
  <si>
    <t>40.11.010</t>
  </si>
  <si>
    <t>70.05.006</t>
  </si>
  <si>
    <t>01.17.111</t>
  </si>
  <si>
    <t>ORSE</t>
  </si>
  <si>
    <t>PREFEITURA MUNICIPAL DE SIQUEIRA CAMPOS - PR</t>
  </si>
  <si>
    <t>04.20.040</t>
  </si>
  <si>
    <t>04.21.210</t>
  </si>
  <si>
    <t>04.21.240</t>
  </si>
  <si>
    <t>rl</t>
  </si>
  <si>
    <t>ASSESSORIA TÉCNICA, GERENCIAMENTO DA ILUMINAÇÃO PÚBLICA DO MUNICÍPIO,  SISTEMA INFORMATIZADO, CENTRAL DE ATENDIMENTO, ENGENHARIA, APOIO OPERACIONAL AO PLANEJAMENTO, CONTROLE E SUPERVISÃO.</t>
  </si>
  <si>
    <t>SERVIÇO DE MANUTENÇÃO NO PARQUE DE ILUMINAÇÃO PÚBLICA E ORNAMENTAL, COM APLICAÇÃO DE MATERIAL, MÃO DE OBRA E EQUIPAMENTOS CONFORME ESPECIFICAÇÃO CONTIDA NO EDITAL EXCLUSIVAMENTE DAS ATIVIDADES DE OPERAÇÃO DO SISTEMA DE ILUMINAÇÃO PÚBLICA.</t>
  </si>
  <si>
    <t>SERVIÇO DE CADASTRAMENTO E IDENTIFICAÇÃO EM CAMPO E IMPLANTAÇÃO DO SISTEMA DE GERENCIAMENTO INFORMATIZADO GEO-REFERENCIADO, RELATIVAMENTE AO ACERVO (PONTOS) DO SISTEMA DE ILUMINAÇÃO PÚBLICA.</t>
  </si>
  <si>
    <t>IMPLANTAÇÃO E OPERAÇÃO DO SISTEMA DE TELE GESTÃO PARA ILUMINAÇÃO DE VIAS PÚBLICAS, COM SISTEMA DE MONITORAMENTO E CONTROLE À DISTÂNCIA, INCLUSO PLANO DA OPERADORA DE TELEFONIA.</t>
  </si>
  <si>
    <t>PROJETO EXECUTIVO DE INSTALAÇÕES ELÉTRICAS EM FORMATO A1</t>
  </si>
  <si>
    <t>SERVIÇOS DE DESCARTES DE MATERIAIS CONTAMINANTES, CONFORME DEFINIDO NO TERMO DE REFEÊNCIA.</t>
  </si>
  <si>
    <t>RECOLOCAÇÃO DE CONDUTOR APARENTE COM DIÂMETRO EXTERNO ATÉ 6,5 MM</t>
  </si>
  <si>
    <t>INSTALAÇÃO DE CONCENTRADOR TELEGESTÃO</t>
  </si>
  <si>
    <t>REMOÇÃO DE APARELHO DE ILUMINAÇÃO OU PROJETOR FIXO EM POSTE OU BRAÇO</t>
  </si>
  <si>
    <t>REMOÇÃO DE REATOR PARA LÂMPADA FIXO EM POSTE</t>
  </si>
  <si>
    <t>REMOÇÃO DE LÂMPADA</t>
  </si>
  <si>
    <t>REMOÇÃO DE RELÉ</t>
  </si>
  <si>
    <t>REMOÇÃO DE CONDUTOR APARENTE DIÂMETRO EXTERNO ATÉ 6,5 MM</t>
  </si>
  <si>
    <t>CONECTOR CUNHA DE BAIXA TENSÃO TIPO A</t>
  </si>
  <si>
    <t>CONECTOR PERFURANTE 16-95MM²/1,5-10MM²</t>
  </si>
  <si>
    <t>CONCENTRADORES SISTEMA DE TELEGESTÃO (GATEWAY): DISPOSITIVO RESPONSÁVEL POR RECEBER DADOS DE STATUS E CONTROLE DOS VÁRIOS CONTROLADORES, PARA ENVIO AO CCO E POR ENCAMINHAR MENSAGENS DE COMANDO DO CENTRO DE CONTROLE OPERACIONAL (CCO) PARA OS CONTROLADORES. ESSE CONCENTRADOR TAMBÉM EXERCE A FUNÇÃO DE COORDENADOR DA REDE LOCAL, PROVENDO LOCALMENTE AS FUNÇÕES DE INICIALIZAÇÃO. CONCENTRADOR COM CAPACIDADE DE GERENCIAMENTO DE NO MÍNIMO 200 CONTROLADORES.</t>
  </si>
  <si>
    <t>CONTROLADORES PARA SISTEMA DE TELEGESTÃO (NÓ DE REDE): DISPOSITIVO DE CONTROLE INDIVIDUAL INSTALADO EM CADA LUMINÁRIA LED (INFRAESTRUTURA DE CONTROLE DAS LUMINÁRIAS) E CAPAZ DE SE COMUNICAR COM OUTROS CONTROLADORES E CONCENTRADOR VIA REDE WIRELESS. A TECNOLOGIA DEVE FUNCIONAR INDEPENDENTEMENTE DE SINAL DE REDE DE CELULARES (3G, 4G). FUNCIONALIDADES: SENSOR DE LUMINOSIDADE, PROGRAMAÇÃO PARA ACENDER E APAGAR, COMANDO REMOTO, DETECÇÃO DE LÂMPADA APAGADA A NOITE, DETECÇÃO DE LÂMPADA ACESA DE DIA, DETEÇÃO DE LÂMPADA QUEIMADA, MEDIÇÃO DE CONSUMO, DIMERIZAÇÃO E COMPATÍVEL COM SOFTWARE WEB DE GESTÃO, MOBILE DE CONTROLE E SISTEMA DE CONTINGNEICA MÓVEL. PARA CONEXÃO EM BASE PARA RELÉ DE 7 PINOS, COMPATÍVEL PARA INSTALAÇÃO EM BASE PARA RELÉ DE 3 PINOS. SOBRE LUMINÁRIA.</t>
  </si>
  <si>
    <t>LUMINÁRIA LED 20W COM BRAÇO, PARA TRAVESSIA DE PEDESTRE</t>
  </si>
  <si>
    <t>RELÉ FOTOELÉTRICO 50/60 HZ, 110/220 V, 1200 VA, COMPLETO</t>
  </si>
  <si>
    <t>EXECUÇÃO</t>
  </si>
  <si>
    <t>VALOR TOTAL DO CONTRATO (R$)</t>
  </si>
  <si>
    <t>VALOR MENSAL (R$)</t>
  </si>
  <si>
    <t>VALOR MENSAL (%)</t>
  </si>
  <si>
    <t>VALOR ACUMULADO (R$)</t>
  </si>
  <si>
    <t>VALOR ACUMULADO (%)</t>
  </si>
  <si>
    <t>ITEM</t>
  </si>
  <si>
    <t>CRONOGRAMA FISICO-FINACEIRO</t>
  </si>
  <si>
    <t>OBRA:</t>
  </si>
  <si>
    <t>VALOR DE REFERENCIA</t>
  </si>
  <si>
    <t>PRAZO EXECUÇÃO (MESES</t>
  </si>
  <si>
    <t>MES 01</t>
  </si>
  <si>
    <t>MES 02</t>
  </si>
  <si>
    <t>MES 03</t>
  </si>
  <si>
    <t>MES 04</t>
  </si>
  <si>
    <t>MES 05</t>
  </si>
  <si>
    <t>MES 06</t>
  </si>
  <si>
    <t>MES 07</t>
  </si>
  <si>
    <t>MES 08</t>
  </si>
  <si>
    <t>MES 09</t>
  </si>
  <si>
    <t>MES 10</t>
  </si>
  <si>
    <t>MES 11</t>
  </si>
  <si>
    <t>MES 12</t>
  </si>
  <si>
    <t>LUMINARIA EM LED P/ ILUMINAÇÃO PÚBLICA LED SMD AUTOVOLT 100 W, 5.000 K, IP-66, IRC 70, FP&gt;0,95, 170LM/W, 16.0000 LM E 54.000H, COM BASE PARA RELÉ 7 PINOS, DIMERIZÁVEL, MODELO GL421 G-LIGHT OU SIMILAR</t>
  </si>
  <si>
    <t>LUMINARIA EM LED P/ ILUMINAÇÃO PÚBLICA LED SMD AUTOVOLT 150 W, 5.000 K, IP-66, IRC 70, FP&gt;0,95, 160LM/W, 24.0000 LM E 54.000H, COM BASE PARA RELÉ 7 PINOS, DIMERIZÁVEL, MODELO GL421 G-LIGHT OU SIMILAR</t>
  </si>
  <si>
    <t xml:space="preserve">                                                      Rodrigo Silva de Freitas</t>
  </si>
  <si>
    <t xml:space="preserve">                                                         CREA/PR 181464/D</t>
  </si>
  <si>
    <t xml:space="preserve">                                 DIRETOR DO DEPARTAMENTO DE TRÂNSITO</t>
  </si>
  <si>
    <t xml:space="preserve">                                                    PORTARIA n° 047/2024</t>
  </si>
  <si>
    <t xml:space="preserve">PLANILHA DE LOGRADOUROS E LUMINARIAS </t>
  </si>
  <si>
    <t>LOCAIS FORA DA ZOBA URBANA</t>
  </si>
  <si>
    <t>RUA - LOGRADOURO - Nº</t>
  </si>
  <si>
    <t>BAIRRO</t>
  </si>
  <si>
    <t>CLASSIFICAÇÃO DA VIA</t>
  </si>
  <si>
    <t>POTÊNCIA INSTALADA (COPEL)</t>
  </si>
  <si>
    <t>POTÊNCIA A SER INSTALADA (LED)</t>
  </si>
  <si>
    <t>QUANTIDADE</t>
  </si>
  <si>
    <t>BRAÇO A SER TROCADO</t>
  </si>
  <si>
    <t>RUA VICENTE F. DE CARVALHO</t>
  </si>
  <si>
    <t>ALEMOA</t>
  </si>
  <si>
    <t>V4</t>
  </si>
  <si>
    <t>80W-VM</t>
  </si>
  <si>
    <t>250W-VSO</t>
  </si>
  <si>
    <t xml:space="preserve">RUA JOÃO ALVES DE OLIVEIRA </t>
  </si>
  <si>
    <t>70W-VSO</t>
  </si>
  <si>
    <t xml:space="preserve">RUA MANOEL DE CARVALHO </t>
  </si>
  <si>
    <t xml:space="preserve">RUA CAPITÃO FRANCISCO </t>
  </si>
  <si>
    <t>RUA JOAQUIN MARQUES DE SOUZA</t>
  </si>
  <si>
    <t xml:space="preserve">RUA CORONEL EUGENIO JOSE DE CARVALHO </t>
  </si>
  <si>
    <t>RUA PARANA</t>
  </si>
  <si>
    <t xml:space="preserve">RUA FREI LEONARDO </t>
  </si>
  <si>
    <t xml:space="preserve">RUA DON FERNANDO TADEU </t>
  </si>
  <si>
    <t xml:space="preserve">RUA JOSE FRANCISCO DA COSTA </t>
  </si>
  <si>
    <t xml:space="preserve">RUA JOSE RODRIGUES DE CARVALHO </t>
  </si>
  <si>
    <t>RUA 1</t>
  </si>
  <si>
    <r>
      <t xml:space="preserve">RUA 2 </t>
    </r>
    <r>
      <rPr>
        <b/>
        <sz val="11"/>
        <color theme="1"/>
        <rFont val="Calibri"/>
        <family val="2"/>
        <scheme val="minor"/>
      </rPr>
      <t xml:space="preserve"> (IMPLANTAÇÃO DE LUMINÁRIA E  RELE TELEGESTÃO )</t>
    </r>
  </si>
  <si>
    <t>ND</t>
  </si>
  <si>
    <r>
      <t xml:space="preserve">RUA 3 </t>
    </r>
    <r>
      <rPr>
        <b/>
        <sz val="11"/>
        <color theme="1"/>
        <rFont val="Calibri"/>
        <family val="2"/>
        <scheme val="minor"/>
      </rPr>
      <t xml:space="preserve"> (IMPLANTAÇÃO DE LUMINÁRIA E  RELE TELEGESTÃO )</t>
    </r>
  </si>
  <si>
    <t>RUA 4</t>
  </si>
  <si>
    <t>RUA 5</t>
  </si>
  <si>
    <t>RUA 6</t>
  </si>
  <si>
    <t>RUA 7</t>
  </si>
  <si>
    <t>RUA 8</t>
  </si>
  <si>
    <t>RUA 9</t>
  </si>
  <si>
    <t>RUA 15 (RODOVIA PR-151)</t>
  </si>
  <si>
    <t>PR151</t>
  </si>
  <si>
    <t xml:space="preserve">70W-VM </t>
  </si>
  <si>
    <t>PR 151</t>
  </si>
  <si>
    <t xml:space="preserve">80W-VM </t>
  </si>
  <si>
    <t>RUA 16 (RODOVIA PR-151)</t>
  </si>
  <si>
    <t>RUA 17 (RODOVIA PR-151)</t>
  </si>
  <si>
    <t xml:space="preserve">RUA DOS JARDINS </t>
  </si>
  <si>
    <t xml:space="preserve">NASCENTE DO SOL </t>
  </si>
  <si>
    <t xml:space="preserve">RUA SAGRADA FAMILHA </t>
  </si>
  <si>
    <t xml:space="preserve">RUA BOA ESPERANÇA </t>
  </si>
  <si>
    <t xml:space="preserve">RUA LUIZ CARLOS BARBOSA </t>
  </si>
  <si>
    <t xml:space="preserve">RUA TRES MARIAS </t>
  </si>
  <si>
    <t xml:space="preserve">RUA JOAQUIN TIBURCIO BARBOSA </t>
  </si>
  <si>
    <t>RUA BENEDITA DA SILVA FARIA</t>
  </si>
  <si>
    <t xml:space="preserve">RUA TEODORO LEITE </t>
  </si>
  <si>
    <t xml:space="preserve">RUA SEBASTIÃO FARIA </t>
  </si>
  <si>
    <t xml:space="preserve">RUA DO SOL </t>
  </si>
  <si>
    <t>RUA ABELARDO ROVER</t>
  </si>
  <si>
    <t xml:space="preserve">RUA DA AMIZADE </t>
  </si>
  <si>
    <t xml:space="preserve">RUA FRANCISCA DE GODOY OLIVEIRA </t>
  </si>
  <si>
    <t xml:space="preserve">RUA UNO VICENTE DE SOUZA </t>
  </si>
  <si>
    <t xml:space="preserve">RUA PROFESSOR CLEIDE  LUCIA PEREIRA </t>
  </si>
  <si>
    <t xml:space="preserve">RUA DO AMOR </t>
  </si>
  <si>
    <t xml:space="preserve">RUA PAULO LOPES DE ANDRADE </t>
  </si>
  <si>
    <t xml:space="preserve">RUA DA UNIÃO </t>
  </si>
  <si>
    <t xml:space="preserve">RUA DA FRATERNIDADE </t>
  </si>
  <si>
    <t>RUA JORGE LIECHOCKI</t>
  </si>
  <si>
    <t>RUA LOURIVAL ROVER (APARTIR DA RUA LUIZ CARLOS BARBOSA )</t>
  </si>
  <si>
    <t xml:space="preserve">RUA ANTONIO GOMES DE LIMA </t>
  </si>
  <si>
    <t xml:space="preserve">RUA PROFESSORA CLEIDE  LUCIA PEREIRA </t>
  </si>
  <si>
    <t>RUA JOÃO MANOEL DOS SANTOS ( APARTIR DA RUA LOURIVAL ROVER)</t>
  </si>
  <si>
    <t xml:space="preserve">RUA HILARIO ANGELO DA SILVA </t>
  </si>
  <si>
    <t xml:space="preserve">RUA ALCISCO DOS SANTOS </t>
  </si>
  <si>
    <t xml:space="preserve">RUA NAIR PURCIO BARBOSA </t>
  </si>
  <si>
    <t xml:space="preserve">RUA JOAQUIM BARBOSA </t>
  </si>
  <si>
    <t>RUA JOAQUIM  MANOEL DOS SANTOS</t>
  </si>
  <si>
    <t xml:space="preserve">RUA DA SAUDADE </t>
  </si>
  <si>
    <t>RUA AURELHO JOSENOGUR DE LIMA</t>
  </si>
  <si>
    <t xml:space="preserve">RUA AURELHO PAULA DA SILVA </t>
  </si>
  <si>
    <t xml:space="preserve">RUA VALDOMIRO RIBEIRO </t>
  </si>
  <si>
    <t xml:space="preserve">RUA JORGE AMARO DE ANDRADE </t>
  </si>
  <si>
    <t xml:space="preserve">RUA OVIDIO DOS SANTOS </t>
  </si>
  <si>
    <t xml:space="preserve">RUA APARECIDO PAULO DOS SANTOS </t>
  </si>
  <si>
    <t xml:space="preserve">RUA NICANOR RIBEIRO </t>
  </si>
  <si>
    <t>RUA FRANCISCO LEAL ( ATÉ RUA DA PAZ)</t>
  </si>
  <si>
    <t xml:space="preserve">RUA MIGUEL DA SILVA </t>
  </si>
  <si>
    <t>RUA DE ACESSO A RUA DA PAZ ( RUA SEM SAIDA )</t>
  </si>
  <si>
    <t xml:space="preserve">RUA DA PROSPERIDADE </t>
  </si>
  <si>
    <t xml:space="preserve">BOM JESUS </t>
  </si>
  <si>
    <t>RUA SILVINO AZZO LINS</t>
  </si>
  <si>
    <t xml:space="preserve">RUA JOAQUIM DE FREITAS </t>
  </si>
  <si>
    <t xml:space="preserve">RUA JOAQUIM FRANCISCO LEAL </t>
  </si>
  <si>
    <t xml:space="preserve">RUA VER. JOAO VICTOR COSTA </t>
  </si>
  <si>
    <t xml:space="preserve">RUA DA PAZ </t>
  </si>
  <si>
    <t>150W-VM</t>
  </si>
  <si>
    <t xml:space="preserve">RUA DIONIZIA MOTA </t>
  </si>
  <si>
    <t xml:space="preserve">RUA NEN GRACIANO </t>
  </si>
  <si>
    <t xml:space="preserve">RUA OSCAR </t>
  </si>
  <si>
    <t>RUA LUIZ FRANCISCO LEAL (ATÉ A RUA DA PAZ )</t>
  </si>
  <si>
    <t>RUA ANTONIO TOMAZ</t>
  </si>
  <si>
    <t xml:space="preserve">RUA SÃO JOSE </t>
  </si>
  <si>
    <t xml:space="preserve">RUA FREI BELINO MARIA </t>
  </si>
  <si>
    <t xml:space="preserve">RUA NOSSA SENHORA DE FATIMA </t>
  </si>
  <si>
    <t xml:space="preserve">RUA DOS EXPEDICIONARIOS ( CONTINUAÇÃO DA VIA QUE VEM DO CENTRO) </t>
  </si>
  <si>
    <t>RUA ROSA PENITENTE BASSANI</t>
  </si>
  <si>
    <t>RUA QUINTINO BOCAIUVA (CONTINUAÇÃO DA VIA QUE VEM DO CENTRO)</t>
  </si>
  <si>
    <t>RUA DOMINGOS BASSAM</t>
  </si>
  <si>
    <t>TRAV. CARMEN MUNHOZ BEIGA</t>
  </si>
  <si>
    <t>RUA PEDRO KUKEL</t>
  </si>
  <si>
    <t xml:space="preserve">RUA PLACIDO GUALDA GARCIA </t>
  </si>
  <si>
    <t>RUA SÃO LOURENÇO</t>
  </si>
  <si>
    <t>RUA JUVENAL ELIAS DA SILVA</t>
  </si>
  <si>
    <t xml:space="preserve">RUA DAS OLIVEIRAS </t>
  </si>
  <si>
    <t xml:space="preserve">RUA GALILEIA </t>
  </si>
  <si>
    <t>RUA NAZARE</t>
  </si>
  <si>
    <t>80W-VSO</t>
  </si>
  <si>
    <t>RUA DOS ORTIS</t>
  </si>
  <si>
    <t>RUA MATO GROSSO (CONTINUAÇÃO DO CENTRO, ESSA VIA CRUZA A ROD. PARIGOT)</t>
  </si>
  <si>
    <t xml:space="preserve">RUA MÉXICO </t>
  </si>
  <si>
    <t xml:space="preserve">ESTAÇÃO </t>
  </si>
  <si>
    <t xml:space="preserve">RUA CHILE </t>
  </si>
  <si>
    <t xml:space="preserve">RUA URUGUAI </t>
  </si>
  <si>
    <t>RUA GUILHERME BORDIGNON</t>
  </si>
  <si>
    <t xml:space="preserve">RUA BOLIVIA </t>
  </si>
  <si>
    <t xml:space="preserve">RUA COLOMBIA </t>
  </si>
  <si>
    <t>RUA PANAMA</t>
  </si>
  <si>
    <t xml:space="preserve">RUA PREF. LUIZ OLIVEIRA RIBEIRO </t>
  </si>
  <si>
    <t xml:space="preserve">RUA EQUADOR </t>
  </si>
  <si>
    <t xml:space="preserve">AVENIDA DAS TORRES </t>
  </si>
  <si>
    <t xml:space="preserve">RUA JOSE URIAS DE SOUZA </t>
  </si>
  <si>
    <t xml:space="preserve">AVENIDA BRASIL ( DA ROD.  HUMBERTO MIGUEL DA SILVA ATÉ O TREVO DA RUA ARARA AZUL </t>
  </si>
  <si>
    <t>80W-LED</t>
  </si>
  <si>
    <t xml:space="preserve">AVENIDA BRASIL  </t>
  </si>
  <si>
    <t xml:space="preserve">RUA PORTO RICO </t>
  </si>
  <si>
    <t xml:space="preserve">RUA COSTA RICA </t>
  </si>
  <si>
    <t xml:space="preserve">RUA ARARA AZUL </t>
  </si>
  <si>
    <t>RUA ANTONIO AURELIANO STAUT</t>
  </si>
  <si>
    <t xml:space="preserve">RUA MIGUEL JOSE BARBOSA </t>
  </si>
  <si>
    <t xml:space="preserve">RUA JOSE ZUCULIN VELASCO </t>
  </si>
  <si>
    <t xml:space="preserve">RUA BENEDITO BARBOSA </t>
  </si>
  <si>
    <t xml:space="preserve">RUA LEONIDIO BARCELAR </t>
  </si>
  <si>
    <t xml:space="preserve">RUA SUIÇA </t>
  </si>
  <si>
    <t xml:space="preserve">RUA ITALIA </t>
  </si>
  <si>
    <t xml:space="preserve">RUA HOLANDA </t>
  </si>
  <si>
    <t xml:space="preserve">RUA BELGICA </t>
  </si>
  <si>
    <t xml:space="preserve">RUA MIGUEL DELFINO DE CAMARGO </t>
  </si>
  <si>
    <t>MARGINAL ROD. HUMBERTO MIGUEL DA SILVA ( INICIOP DA MARGINAL )</t>
  </si>
  <si>
    <t xml:space="preserve">RUA JOÃO BATISTA BUENO </t>
  </si>
  <si>
    <t>150W-VSO</t>
  </si>
  <si>
    <t xml:space="preserve">RUA VEREADOR JOÃO JOSE DE LIMA </t>
  </si>
  <si>
    <t>RUA JANDIRA BENTO DINIZ</t>
  </si>
  <si>
    <t xml:space="preserve">RUA AZALÉIA </t>
  </si>
  <si>
    <t xml:space="preserve">RUA GRALHA AZUL </t>
  </si>
  <si>
    <t xml:space="preserve">RUA REPUBLICA ARGENTINA </t>
  </si>
  <si>
    <t xml:space="preserve">RUA JORACY MARIA QUEIROZ </t>
  </si>
  <si>
    <t xml:space="preserve">RUA JOSE QUEIROZ PEREIRA </t>
  </si>
  <si>
    <t xml:space="preserve">RUA PREF. JOSE DE AZEVEDO </t>
  </si>
  <si>
    <t xml:space="preserve">RUA ANTONIO FERNANDO QUEIROZ PEREIRA </t>
  </si>
  <si>
    <t xml:space="preserve">RUA MARCIA CASSIMIRO DE OLIVEIRA </t>
  </si>
  <si>
    <t xml:space="preserve">RUA LUCINIO DE PAULA MENDES </t>
  </si>
  <si>
    <t xml:space="preserve">RUA ADELCIO GARCIA RIBEIRO </t>
  </si>
  <si>
    <t xml:space="preserve">RUA IVO DO COUTO </t>
  </si>
  <si>
    <t xml:space="preserve">RUA FRANCISCO DE PAULA MENDES </t>
  </si>
  <si>
    <t xml:space="preserve">ESTRADA DA CERAMICA </t>
  </si>
  <si>
    <t>RUA PERIMETRAL</t>
  </si>
  <si>
    <t>RUA LAZARO RUFINO DE CARVALHO (ATÉ A RUA MANOEL LOPES DE ANDRADE)</t>
  </si>
  <si>
    <t xml:space="preserve">RUA PREF. JOSE DE AZEVEDO ( CONTINUAÇÃO DA VIA ) </t>
  </si>
  <si>
    <t xml:space="preserve">RUA VITORIA </t>
  </si>
  <si>
    <t>RUA MIGUEL CHOMISKI</t>
  </si>
  <si>
    <t xml:space="preserve">RUA MANOEL MARQUES DE OLIVEIRA </t>
  </si>
  <si>
    <t xml:space="preserve">RUA ANTONIO RUFINO DE CARVALHO </t>
  </si>
  <si>
    <t>RUA ANALISIA NUNES DE ANDRADE</t>
  </si>
  <si>
    <t xml:space="preserve">RUA ODILON LEITE RODRIGUES </t>
  </si>
  <si>
    <t xml:space="preserve">RUA MARCILIO DA ROCHA </t>
  </si>
  <si>
    <t xml:space="preserve">OPERÁRIA </t>
  </si>
  <si>
    <t>RUA VICTORINO DA SILVA CHUERY</t>
  </si>
  <si>
    <t>RUA ALTIBANO BARBARINE</t>
  </si>
  <si>
    <t xml:space="preserve">RUA CANARIO DA TERRA </t>
  </si>
  <si>
    <t xml:space="preserve">RUA RIVADAVIA RIBEIRO DA SILVA </t>
  </si>
  <si>
    <t xml:space="preserve">RUA LUIZ RIBEIRO </t>
  </si>
  <si>
    <t xml:space="preserve">RUA JOAQUIM MACIEL DA SILVA </t>
  </si>
  <si>
    <t xml:space="preserve">RUA PEDRO LOURENÇO DE FARIA </t>
  </si>
  <si>
    <t xml:space="preserve">RUA FRANCISCO OEDA BLANCO </t>
  </si>
  <si>
    <t>80W-WM</t>
  </si>
  <si>
    <t xml:space="preserve">RUA DAS PALMEIRAS </t>
  </si>
  <si>
    <t xml:space="preserve">RUA DOS PARDAIS </t>
  </si>
  <si>
    <t>RUA BEIJA FLOR</t>
  </si>
  <si>
    <t>RUA TEREZINA</t>
  </si>
  <si>
    <t xml:space="preserve">RUA PEDRO DOMINGUES DA SILVA </t>
  </si>
  <si>
    <t xml:space="preserve">RUA VICENTE GALVÃO </t>
  </si>
  <si>
    <t xml:space="preserve">RUA ATONIO MUNHOZ SANCHES </t>
  </si>
  <si>
    <t xml:space="preserve">CENTRO </t>
  </si>
  <si>
    <t xml:space="preserve">RUA FELICIO MONTANHA </t>
  </si>
  <si>
    <t xml:space="preserve">RUA PIAUI </t>
  </si>
  <si>
    <t xml:space="preserve">RUA CAMOMILAS </t>
  </si>
  <si>
    <t xml:space="preserve">AMBIENTAL </t>
  </si>
  <si>
    <t xml:space="preserve">RUA PAU BRASIL </t>
  </si>
  <si>
    <t xml:space="preserve">RUA AROEIRA </t>
  </si>
  <si>
    <t xml:space="preserve">RUA GREVILHAS </t>
  </si>
  <si>
    <t>RUA BOM JESUS (ATÉ A RUA PARANA )</t>
  </si>
  <si>
    <t xml:space="preserve">RUA SANTA MARIA </t>
  </si>
  <si>
    <t xml:space="preserve">RUA JOAQUIM ONOFRE DA LUA </t>
  </si>
  <si>
    <t>RUA MARECHAL DEODORO (ATÉ A RUA GOIAIS )</t>
  </si>
  <si>
    <t xml:space="preserve">RUA VENUS </t>
  </si>
  <si>
    <t xml:space="preserve">RUA MARTE </t>
  </si>
  <si>
    <t xml:space="preserve">RUA JUPITER </t>
  </si>
  <si>
    <t xml:space="preserve">RUA SATURNO </t>
  </si>
  <si>
    <t xml:space="preserve">RUA MATO GROSSO </t>
  </si>
  <si>
    <t>V3</t>
  </si>
  <si>
    <t xml:space="preserve">250W-VSO </t>
  </si>
  <si>
    <t>BR2-3,0m</t>
  </si>
  <si>
    <t xml:space="preserve">RUA VEREADOR MANOEL BARBOSA E SILVA </t>
  </si>
  <si>
    <t>RUA DOS EXPEDCIONARIOS ( DA AVENIDA MARGINAL ATÉ A RUA PARANA )</t>
  </si>
  <si>
    <t>RUA ESTADO DO RIO (DA RUA NOSSA SENHORA DE FATIMA ATÉ AV. DOS PINHEIROS)</t>
  </si>
  <si>
    <t>RUA MARECHAL DEODORO (APARTIR DA RUA QUINTINO BOCAIUVA )</t>
  </si>
  <si>
    <t xml:space="preserve">RUA PREF. HORACIO TEIXEIRA </t>
  </si>
  <si>
    <t>RUA RECIFE ( RUA QUE LIGA AO COLEGIO )</t>
  </si>
  <si>
    <t>RUA MANOEL LOPES DE ANDRADE ( RUA QUE LIGA AO COLEGIO )</t>
  </si>
  <si>
    <t>RUA VEREADOR JOÃO JOSE DE LIMA ( RUA QUE LIGA AO COLEGIO )</t>
  </si>
  <si>
    <t>RUA MARCOS ANTONIO DE CARVALHO ( RUA QUE LIGA AO COLEGIO)</t>
  </si>
  <si>
    <t>RUA SÃO LUIZ ( RUA QUE LIGA AO COLEGIO)</t>
  </si>
  <si>
    <t xml:space="preserve">RUA LOURIVAL ROVER </t>
  </si>
  <si>
    <t>RUA JOÃO MANOEL DOS SANTOS ( LIGAÇÃO COM A RUA LOURIVAL ROVER)</t>
  </si>
  <si>
    <t xml:space="preserve">RUA SIQUEIRA CAMPOS </t>
  </si>
  <si>
    <t>RUA MINAS GERAIS ( DA RUA JOSE QUEIROZ DE LIMA , ATÉ RUA PERIMETAL)</t>
  </si>
  <si>
    <t xml:space="preserve">ESTAÇÃO  </t>
  </si>
  <si>
    <t>RUA LAZARO DE CAVALHO ( DA RUA RERCIFE A RUA MANOEL LOPES DE ANDRADE)</t>
  </si>
  <si>
    <t xml:space="preserve">RUA ALAGOAS </t>
  </si>
  <si>
    <t>125W-VM</t>
  </si>
  <si>
    <t xml:space="preserve">RUA PARA </t>
  </si>
  <si>
    <t>RUA SÃO VICENTE ( ATÉ A RUA MATO GROSSO )</t>
  </si>
  <si>
    <t xml:space="preserve">RUA ESPIRITO SANTO </t>
  </si>
  <si>
    <t xml:space="preserve">RUA JOSE ANCHIETA </t>
  </si>
  <si>
    <t xml:space="preserve">RUA CAETANO JOSE DE CARVALHO </t>
  </si>
  <si>
    <t xml:space="preserve">AVENIDA JOÃO PESSOA </t>
  </si>
  <si>
    <t xml:space="preserve">RUA PARANA </t>
  </si>
  <si>
    <t>RUA LONDRINA</t>
  </si>
  <si>
    <t xml:space="preserve">RUA DO CRUZEIRO </t>
  </si>
  <si>
    <t xml:space="preserve">AVENIDA PRESIDENTE GETULHO VARGAS </t>
  </si>
  <si>
    <t xml:space="preserve">RUA PERNAMBUCO </t>
  </si>
  <si>
    <t xml:space="preserve">RUA MARECHAL  FLORIANO PEIXOTO </t>
  </si>
  <si>
    <t>RUA CORONEL NEN</t>
  </si>
  <si>
    <t>RUA AMAZONAS ( APARTIR DA RUA NOSSA SENHORA DE FATIMA )</t>
  </si>
  <si>
    <t xml:space="preserve">RUA SÃO PAULO </t>
  </si>
  <si>
    <t xml:space="preserve">RUA PREFEITO HORACIO JOSE TEIXEIRA </t>
  </si>
  <si>
    <t xml:space="preserve">RUA MANOEL BATISTA LOPES </t>
  </si>
  <si>
    <t xml:space="preserve">RUA JOSEFINA MONTANHA ANDRADE </t>
  </si>
  <si>
    <t xml:space="preserve">RUA MANOEL JOSE DA COSTA </t>
  </si>
  <si>
    <t xml:space="preserve">RUA BENJAMIN CONSTANTE </t>
  </si>
  <si>
    <t xml:space="preserve">RUA PROJETADA ( ENTRE RUA ESPIRITO SANTO ESTADO DO RIO E AV. JOAQUIN ANTONIO DE CARVALHO) </t>
  </si>
  <si>
    <t>RUA FREI BERNABE</t>
  </si>
  <si>
    <t>TREVO DE ACESSO</t>
  </si>
  <si>
    <t>TREVO</t>
  </si>
  <si>
    <t>V2</t>
  </si>
  <si>
    <t>BR2-3,0M</t>
  </si>
  <si>
    <t>LED-80W</t>
  </si>
  <si>
    <t>IMPLANTAÇÃO</t>
  </si>
  <si>
    <t xml:space="preserve">TREVO DE ACESSO </t>
  </si>
  <si>
    <t xml:space="preserve">(MARGINAL DE ACESSO)  TREVO  ROD. PARIGOT SOUZA </t>
  </si>
  <si>
    <t xml:space="preserve">TREVO </t>
  </si>
  <si>
    <t>(RUA DE ACESSO A MARGINAL) TREVO  ROD. PARIGOT SOUZA</t>
  </si>
  <si>
    <t xml:space="preserve">TREVO PARIGOT SOUZA SENTIDO ROD. HUMBERTO MIGUEL DA SILVA </t>
  </si>
  <si>
    <t xml:space="preserve">ROD. DEPUTADO BENEDITO LUCIO MACHADO </t>
  </si>
  <si>
    <t>TIPO LUMINARIA</t>
  </si>
  <si>
    <t>QTDA</t>
  </si>
  <si>
    <t>TOTAL</t>
  </si>
  <si>
    <t>BRAÇOS</t>
  </si>
  <si>
    <t>BR2-2,0m</t>
  </si>
  <si>
    <t xml:space="preserve">	BRAÇO CURVO EM AÇO GALVANIZADO A FOGO, COM SAPATA DE 48X2,25X2000MM DI OU SIMILAR</t>
  </si>
  <si>
    <t>BRAÇO CURVO EM AÇO GALVANIZADO A FOGO, COM SAPATA DE 48X2,25X3000MM DI OU SIMILAR</t>
  </si>
  <si>
    <t>RESERVA TEC</t>
  </si>
  <si>
    <t>DESCRIÇÃO</t>
  </si>
  <si>
    <t>UND</t>
  </si>
  <si>
    <t>INSUMO</t>
  </si>
  <si>
    <t>UNID.</t>
  </si>
  <si>
    <t>COEF.</t>
  </si>
  <si>
    <t>PREÇO UNIT.</t>
  </si>
  <si>
    <t>PREÇO TOTAL</t>
  </si>
  <si>
    <t>UN</t>
  </si>
  <si>
    <t xml:space="preserve">A = TOTAL MATERIAIS </t>
  </si>
  <si>
    <t>H</t>
  </si>
  <si>
    <t>MÊS</t>
  </si>
  <si>
    <t>TOTAL PONTOS</t>
  </si>
  <si>
    <t>CUSTO TOTAL POR PONTOS</t>
  </si>
  <si>
    <t>M²</t>
  </si>
  <si>
    <t>VB</t>
  </si>
  <si>
    <t>M</t>
  </si>
  <si>
    <t xml:space="preserve">ALUGUEL BARRACÃO </t>
  </si>
  <si>
    <t>CAMINHÃO GUINCHO</t>
  </si>
  <si>
    <t>PEDREIRO E/OU CARPINTEIRO OFICIAL</t>
  </si>
  <si>
    <t>VEICULO LEVE AUTOMÓVEL</t>
  </si>
  <si>
    <t>CAMINHÃO GUINCHO NOTURNO</t>
  </si>
  <si>
    <t>TREINAMENTO PRENSENCIAL CAPACITAÇÃO OPERADOR SISTEMA TELEGESTÃO ATÉ 3 PESSOAS</t>
  </si>
  <si>
    <t>IMPLEMENTAÇÃO E LICENCIAMENTO SOFTWARE TELEGESTÃO</t>
  </si>
  <si>
    <t>FONTE</t>
  </si>
  <si>
    <t>SINAPI</t>
  </si>
  <si>
    <t>ALMOXARIFE COM ENCARGOS COMPLEMENTARES</t>
  </si>
  <si>
    <t>AUXILIAR DE ELETRICISTA COM ENCARGOS COMPLEMENTARES</t>
  </si>
  <si>
    <t>AUXILIAR DE SERVIÇOS GERAIS COM ENCARGOS COMPLEMENTARES</t>
  </si>
  <si>
    <t>AJUDANTE DE ELETRICISTA COM ENCARGOS COMPLEMENTARES</t>
  </si>
  <si>
    <t>ELETRICISTA COM ENCARGOS COMPLEMENTARES</t>
  </si>
  <si>
    <t>ELETROTÉCNICO COM ENCARGOS COMPLEMENTARES</t>
  </si>
  <si>
    <t>ENCARREGADO GERAL DE OBRAS COM ENCARGOS COMPLEMENTARES</t>
  </si>
  <si>
    <t>ENGENHEIRO CIVIL DE OBRA PLENO COM ENCARGOS COMPLEMENTARES</t>
  </si>
  <si>
    <t>MOTORISTA DE CARRO DE PASSEIO (HORISTA)</t>
  </si>
  <si>
    <t>MOTORISTA DE CARRO DE PASSEIO COM ENCARGOS COMPLEMENTARES</t>
  </si>
  <si>
    <t>MOTORISTA OPERADOR DE CAMINHAO COM MUNCK (HORISTA)</t>
  </si>
  <si>
    <t>MOTORISTA OPERADOR DE CAMINHÃO COM MUNCK COM ENCARGOS COMPLEMENTARES</t>
  </si>
  <si>
    <t>AJUDANTE DE PEDREIRO COM ENCARGOS COMPLEMENTARES</t>
  </si>
  <si>
    <t>TECNICO EM SEGURANCA DO TRABALHO (HORISTA)</t>
  </si>
  <si>
    <t>TÉCNICO EM SEGURANÇA DO TRABALHO COM ENCARGOS COMPLEMENTARES</t>
  </si>
  <si>
    <t>TOPOGRAFO COM ENCARGOS COMPLEMENTARES</t>
  </si>
  <si>
    <t>VIGIA DIURNO COM ENCARGOS COMPLEMENTARES</t>
  </si>
  <si>
    <t>AUXILIAR DE TOPÓGRAFO COM ENCARGOS COMPLEMENTARES</t>
  </si>
  <si>
    <t>AUXILIAR TÉCNICO DE ENGENHARIA COM ENCARGOS COMPLEMENTARES</t>
  </si>
  <si>
    <t>EQUIPAMENTOS</t>
  </si>
  <si>
    <t>VALOR</t>
  </si>
  <si>
    <t>AUXILIAR DE ELETRICISTA COM ENCARGOS COMPLEMENTARES - DIURNO</t>
  </si>
  <si>
    <t>88247-1</t>
  </si>
  <si>
    <t>AUXILIAR DE ELETRICISTA COM ENCARGOS COMPLEMENTARES - NOTURNO</t>
  </si>
  <si>
    <t>ELETRICISTA COM ENCARGOS COMPLEMENTARES - DIURNO</t>
  </si>
  <si>
    <t>88264-1</t>
  </si>
  <si>
    <t>ELETRICISTA COM ENCARGOS COMPLEMENTARES - NOTURNO</t>
  </si>
  <si>
    <t>101399-1</t>
  </si>
  <si>
    <t>ENGENHEIRO CIVIL/ELETRICISTA JUNIOR COM ENCARGOS COMPLEMENTARES</t>
  </si>
  <si>
    <t>DESCRIÇÃO GERAIS</t>
  </si>
  <si>
    <t>B = TOTAL MÃO DE OBRA</t>
  </si>
  <si>
    <t>C = TOTAL EQUIPAMENTOS</t>
  </si>
  <si>
    <t>4096-1</t>
  </si>
  <si>
    <t>MOTORISTA OPERADOR DE CAMINHAO COM MUNCK (HORISTA) - NOTURNO</t>
  </si>
  <si>
    <t>MOTORISTA OPERADOR DE CAMINHAO COM MUNCK (HORISTA) - DIURNO</t>
  </si>
  <si>
    <t>COMP 01</t>
  </si>
  <si>
    <t>TOTAL GERAL (A+B+C)</t>
  </si>
  <si>
    <t>MÃO DE OBRA</t>
  </si>
  <si>
    <t xml:space="preserve">DESCRIÇÃO </t>
  </si>
  <si>
    <t>CONECTOR PERFUR. CABO XLPE 16-70/10-120MM²</t>
  </si>
  <si>
    <t>LÂMPADA VAPOR METÁLICO 400W</t>
  </si>
  <si>
    <t>S03244</t>
  </si>
  <si>
    <t>S13051</t>
  </si>
  <si>
    <t>S13052</t>
  </si>
  <si>
    <t>I04618</t>
  </si>
  <si>
    <t>S03325</t>
  </si>
  <si>
    <t>DISPOSITIVO DPS CLASSE II, 1 POLO, TENSAO MAXIMA DE 275 V, CORRENTE MAXIMA DE *20* KA (TIPO AC)</t>
  </si>
  <si>
    <t>I13942</t>
  </si>
  <si>
    <t>S00596</t>
  </si>
  <si>
    <t>S00597</t>
  </si>
  <si>
    <t>S00598</t>
  </si>
  <si>
    <t>S00599</t>
  </si>
  <si>
    <t>I08514</t>
  </si>
  <si>
    <t>I03956</t>
  </si>
  <si>
    <t>I03958</t>
  </si>
  <si>
    <t>I02571</t>
  </si>
  <si>
    <t>P.15.000.092173</t>
  </si>
  <si>
    <t>SP OBRAS</t>
  </si>
  <si>
    <t>I09494</t>
  </si>
  <si>
    <t>S13385</t>
  </si>
  <si>
    <t>S13386</t>
  </si>
  <si>
    <t>41.12.210</t>
  </si>
  <si>
    <t>I01914</t>
  </si>
  <si>
    <t>I01915</t>
  </si>
  <si>
    <t>I01916</t>
  </si>
  <si>
    <t>I04679</t>
  </si>
  <si>
    <t>FORNECIMENTO DE BASE FIXA PARA RELÉ FOTOELÉTRICO</t>
  </si>
  <si>
    <t>CABO DE ALUMINIO 0,6/1KV MULTIPLEXADOS 3X1X35 +35MM²</t>
  </si>
  <si>
    <t>FONTE DRIVER EXTERNA DE 250WW, TENSÃO DE ENTRADA AC 90 A 305V, TENSÃO DE SAÍDA DC 12V, USO EXTERNO</t>
  </si>
  <si>
    <t>LÂMPADA A VAPOR DE SÓDIO DE ALTA PRESSÃO 70 W (PHILLIPS REF SON 70W OU SIMILAR)</t>
  </si>
  <si>
    <t>LÂMPADA A VAPOR DE SÓDIO DE ALTA PRESSÃO 150 W (PHILLIPS REF SON 150W OU SIMILAR). REV 01_06/2024</t>
  </si>
  <si>
    <t>LÂMPADA A VAPOR DE SÓDIO DE ALTA PRESSÃO 250 W (PHILLIPS REF SON 250W OU SIMILAR). REV 01_06/2024</t>
  </si>
  <si>
    <t>LÂMPADA A VAPOR DE SÓDIO DE ALTA PRESSÃO 400 W (PHILLIPS REF SON 400W OU SIMILAR)</t>
  </si>
  <si>
    <t>LÂMPADA VAPOR METÁLICO DE 70 W</t>
  </si>
  <si>
    <t>LÂMPADA VAPOR METÁLICO DE 150 W</t>
  </si>
  <si>
    <t>LÂMPADA VAPOR METÁLICO DE 250 W</t>
  </si>
  <si>
    <t>LUMINÁRIA PÚBLICA FECHADA PÉTALA PEQUENA EM ALUMÍNIO FUNDIDO, REFRATOR LENTE EM VIDRO TEMPERADO, REF. LX-17/3 DA LUMEL OU EQUIVALENTE</t>
  </si>
  <si>
    <t>LUMINÁRIA DECORATIVA EXTERNA, REF.CW-200/3, C/DIFUSOR EM ACRILICO LEITOSO COM CHAPEU REFLETOR EM ALUMINIO PINTADO EM EPOXI (LUMINANCE/TECNOLUX OU SIMILAR)</t>
  </si>
  <si>
    <t>LUMINARIA EM LED P/ ILUMINAÇÃO PÚBLICA LED SMD AUTOVOLT 35 W, 5.000 K, IP-66, IRC 70, FP&gt;0,95, 170LM/W,5.950LM E 54.000H, COM BASE PARA RELÉ 3 PINOS, MODELO GL421 G-LIGHT OU SIMILAR, ALUMÍNIO INJETADO,  IP-66, IK08, 4000K, MÍNIMO 150LM/W, POTÊNCIA 40W</t>
  </si>
  <si>
    <t>LUMINARIA EM LED P/ ILUMINAÇÃO PÚBLICA LED SMD AUTOVOLT 50 W, 5.000 K, IP-66, IRC 70, FP&gt;0,95, 160LM/W,8000 LM E 54.000H, COM BASE PARA RELÉ 3 PINOS, MODELO GL421 G-LIGHT OU SIMILAR</t>
  </si>
  <si>
    <t>PROJETOR LED MODULAR, FLUXO LUMINOSO DE 26294 LM, EFICIÊNCIA MÍNIMA DE 125 L/W - 150 W/200 W</t>
  </si>
  <si>
    <t>REATOR EXTERNO P/ LÂMPADA VAPOR SÓDIO 70W</t>
  </si>
  <si>
    <t>REATOR EXTERNO P/ LÂMPADA VAPOR SÓDIO 150W</t>
  </si>
  <si>
    <t>REATOR EXTERNO P/ LÂMPADA VAPOR SÓDIO 250W</t>
  </si>
  <si>
    <t>REATOR INTERNO P/ LÂMPADA VAPOR SÓDIO 70W</t>
  </si>
  <si>
    <t>UNITARIO</t>
  </si>
  <si>
    <t>S.04.000.081351</t>
  </si>
  <si>
    <t>SP Obras</t>
  </si>
  <si>
    <t>S.04.000.081351-1</t>
  </si>
  <si>
    <t>A.05.000.080359</t>
  </si>
  <si>
    <t>CORTADORA DE PISO COM MOTOR 4 TEMPOS A GASOLINA, POTÊNCIA DE 13 HP, COM DISCO DE CORTE DIAMANTADO SEGMENTADO PARA CONCRETO, DIÂMETRO DE 350 MM, FURO DE 1" (14 X 1") - CHP DIURNO. AF_08/2015</t>
  </si>
  <si>
    <t>CHP</t>
  </si>
  <si>
    <t>RETROESCAVADEIRA SOBRE RODAS COM CARREGADEIRA, TRAÇÃO 4X2, POTÊNCIA LÍQ. 79 HP, CAÇAMBA CARREG. CAP. MÍN. 1 M3, CAÇAMBA RETRO CAP. 0,20 M3, PESO OPERACIONAL MÍN. 6.570 KG, PROFUNDIDADE ESCAVAÇÃO MÁX. 4,37 M - CHP DIURNO. AF_06/2014</t>
  </si>
  <si>
    <t>MARTELETE OU ROMPEDOR PNEUMÁTICO MANUAL, 28 KG, COM SILENCIADOR - CHP DIURNO. AF_07/2016</t>
  </si>
  <si>
    <t>S10681</t>
  </si>
  <si>
    <t>S.04.000.080173</t>
  </si>
  <si>
    <t>S.06.000.080349</t>
  </si>
  <si>
    <t>VIBROACABADORA DE ASFALTO SOBRE ESTEIRAS, LARGURA DE PAVIMENTAÇÃO 2,13 M A 4,55 M, POTÊNCIA 100 HP, CAPACIDADE 400 T/H - CHI DIURNO. AF_11/2014 ESTEIRAS</t>
  </si>
  <si>
    <t>CAMINHÃO GUINDASTE SOBRE PNEUS COM CAPACIDADE DE CARGA DE 25 TONELADAS -DIUTNO</t>
  </si>
  <si>
    <t>CAMINHÃO GUINDASTE SOBRE PNEUS COM CAPACIDADE DE CARGA DE 25 TONELADAS - NOTURNO</t>
  </si>
  <si>
    <t>GPS COM RECEPTOR L1-L2 / RTK COM BASE</t>
  </si>
  <si>
    <t>TRAVESSIA MÉTODO NÃO DESTRUTIVO PARA TUBO DE 150MM</t>
  </si>
  <si>
    <t>ROLO COMPACTADOR LISO DE 1000 KG</t>
  </si>
  <si>
    <t>VEÍCULO LEVE COM CAPACIDADE 65 A 80CV</t>
  </si>
  <si>
    <t>COMP 02</t>
  </si>
  <si>
    <t>COMP 03</t>
  </si>
  <si>
    <t>COMP 04</t>
  </si>
  <si>
    <t>COMP 05</t>
  </si>
  <si>
    <t>COMP 06</t>
  </si>
  <si>
    <t>COMP 07</t>
  </si>
  <si>
    <t>COMP 08</t>
  </si>
  <si>
    <t>COMP 09</t>
  </si>
  <si>
    <t>COMP 10</t>
  </si>
  <si>
    <t>COMPOSIÇÃO PRÓPRIA</t>
  </si>
  <si>
    <t>Estação  de  trabalho  para  supervisor/atendente,  incluindo  mobiliário,  microcomputador  com licenças de softwares (Office ou similar) e  impressora compatíveis com as atividades, material
de expediente, internet banda larga, telefone fixo e manutenção</t>
  </si>
  <si>
    <t>Licença para uso de software de gerenciamento integrado do sistema de iluminação pública</t>
  </si>
  <si>
    <t>Servidor de rede para o sistema de gerenciamento integrado de iluminação pública , incluindo
sistema operacional (depreciação 60 meses)</t>
  </si>
  <si>
    <t>Central  telefônica  para  o  sistema  de  teleatendimento  da  iluminação  pública  (depreciação  60
meses)</t>
  </si>
  <si>
    <t>P.17.000.030603</t>
  </si>
  <si>
    <t>UN.</t>
  </si>
  <si>
    <t>CENTRAL DE PABX PARA 2 LINHAS E 8 RAMAIS; REF. CONECTA + DA INTELBRAS, INCLUSO O KIT DE MAIS 1 PLACA DE 4 RAMAIS E 1 PLACA DISA DE ATENDIMENTO AUTOMÁTICO</t>
  </si>
  <si>
    <t>AJUDANTE ESPECIALIZADO COM ENCARGOS COMPLEMENTARES</t>
  </si>
  <si>
    <t>COTAÇÃO</t>
  </si>
  <si>
    <t>COT 01</t>
  </si>
  <si>
    <t>COT 02</t>
  </si>
  <si>
    <t>COT 03</t>
  </si>
  <si>
    <t>SERVIÇO:</t>
  </si>
  <si>
    <t>BDI SERVIÇO</t>
  </si>
  <si>
    <t>BDI INSUMO</t>
  </si>
  <si>
    <t>EMPRESA 1</t>
  </si>
  <si>
    <t>EMPRESA 2</t>
  </si>
  <si>
    <t>EMPRESA 3</t>
  </si>
  <si>
    <t>VALOR MÉDIO</t>
  </si>
  <si>
    <t>ANEXO - PLANILHA MAPA DE COTAÇÕES</t>
  </si>
  <si>
    <t>MAPA DE COTAÇÕES DIVERSAS</t>
  </si>
  <si>
    <t>COTAÇÃO DE PREÇOS DOS ITENS SEM TABELAS DE REFERÊNCIA</t>
  </si>
  <si>
    <t>COT 04</t>
  </si>
  <si>
    <t>COT 05</t>
  </si>
  <si>
    <t>COT 06</t>
  </si>
  <si>
    <t>COT 07</t>
  </si>
  <si>
    <t>COT 08</t>
  </si>
  <si>
    <t>COT 09</t>
  </si>
  <si>
    <t>COT 10</t>
  </si>
  <si>
    <t>VALOR SEM BDI</t>
  </si>
  <si>
    <t>VALOR UNIT</t>
  </si>
  <si>
    <t>CHAPA EM AÇO GALVANIZADO N. 22</t>
  </si>
  <si>
    <t>S09639</t>
  </si>
  <si>
    <t>FORNECIMENTO E COLOCAÇÃO DE CHAPA DE AÇO GALVANIZADO Nº18 EM ESQUADRIA DE FERRO</t>
  </si>
  <si>
    <t>FORNECIMENTO E COLOCAÇÃO DE CHAPA DE AÇO GALVANIZADO Nº18 - (( 0,14 x 0,05 = 0,007 m2) x 4.080 pontos) = 28,56 m2</t>
  </si>
  <si>
    <t>69.20.010</t>
  </si>
  <si>
    <t>M2</t>
  </si>
  <si>
    <t>ARAME DE ESPINAR EM AÇO INOXIDÁVEL NU, PARA TV A CABO</t>
  </si>
  <si>
    <t>ARAME DE ESPINAR EM AÇO CARBONO ENCAPADO FEI125 (0,20 m x 4.080 pontos = 816 m)</t>
  </si>
  <si>
    <t>02.08.020</t>
  </si>
  <si>
    <t>A - MATERIAL</t>
  </si>
  <si>
    <t>B - MÃO-DE-OBRA</t>
  </si>
  <si>
    <t>C - EQUIPAMENTOS</t>
  </si>
  <si>
    <t xml:space="preserve">POSTE DE CONCRETO ARMADO DE SECAO CIRCULAR, EXTENSAO DE 11,00 M, RESISTENCIA DE 200 A 300 DAN, TIPO C-14                                                                                </t>
  </si>
  <si>
    <t xml:space="preserve">HASTE DE ATERRAMENTO EM ACO COM 3,00 M DE COMPRIMENTO E DN = 5/8", REVESTIDA COM BAIXA CAMADA DE COBRE, COM CONECTOR TIPO GRAMPO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</si>
  <si>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 NU 10 MM2 MEIO-DURO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</si>
  <si>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CONECTOR METALICO TIPO PARAFUSO FENDIDO (SPLIT BOLT), PARA CABOS ATE 10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</si>
  <si>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ISOLADOR, TIPO ROLDANA, PARA BAIXA TENSÃO - FORNECIMENTO E INSTALAÇÃO. AF_07/2020</t>
  </si>
  <si>
    <t>POSTE DE CONCRETO ARMADO DE SECAO CIRCULAR, EXTENSAO DE 11,00 M, RESISTENCIA DE 200 A 300 DAN, TIPO C-14</t>
  </si>
  <si>
    <t>ARMACAO VERTICAL COM HASTE E CONTRA-PINO, EM CHAPA DE ACO GALVANIZADO 3/16", COM 1 ESTRIBO E 1 ISOLADOR</t>
  </si>
  <si>
    <t>ESTAÇÃO  DE  TRABALHO  PARA  SUPERVISOR/ATENDENTE,  INCLUINDO  MOBILIÁRIO,  MICROCOMPUTADOR  COM LICENÇAS DE SOFTWARES (OFFICE OU SIMILAR) E  IMPRESSORA COMPATÍVEIS COM AS ATIVIDADES, MATERIAL
DE EXPEDIENTE, INTERNET BANDA LARGA, TELEFONE FIXO E MANUTENÇÃO</t>
  </si>
  <si>
    <t>LICENÇA PARA USO DE SOFTWARE DE GERENCIAMENTO INTEGRADO DO SISTEMA DE ILUMINAÇÃO PÚBLICA</t>
  </si>
  <si>
    <t>SERVIDOR DE REDE PARA O SISTEMA DE GERENCIAMENTO INTEGRADO DE ILUMINAÇÃO PÚBLICA , INCLUINDO SISTEMA OPERACIONAL</t>
  </si>
  <si>
    <t>DESCARTES DE MATERIAIS CONTAMINANTES</t>
  </si>
  <si>
    <t>CONCENTRADORES SISTEMA DE TELEGESTÃO (GATEWAY)</t>
  </si>
  <si>
    <t>CONCENTRADORES SISTEMA DE TELEGESTÃO - ( 01 PARA 200 CONTROLADORES)</t>
  </si>
  <si>
    <t>CONTROLADORES PARA SISTEMA DE TELEGESTÃO</t>
  </si>
  <si>
    <t>POSTE COLUNA (P-57) PARA FIXAÇÃO DE PLACA DE ORIENTAÇÃO, COM BRAÇO PROJETADO</t>
  </si>
  <si>
    <t>VALOR TOTAL GERAL COM BDI</t>
  </si>
  <si>
    <t xml:space="preserve"> PREÇO UNITÁRIO S/BDI R$ </t>
  </si>
  <si>
    <t>BDI SERVIÇOS</t>
  </si>
  <si>
    <t>BDI INSUMOS</t>
  </si>
  <si>
    <t>CONTRATAÇÃO DE EMPRESA NO RAMO DE ENGENHARIA ELÉTRICA PARA FORNECIMENTO E INSTALAÇÃO DE LUMINÁRIAS DE LED; FORNECIMENTO E INSTALAÇÃO DE LUMINÁRIA SOLAR; FORNECIMENTO DE EQUIPAMENTOS DE TELE GESTÃO, MANUTENÇÃO E CADASTRO DAS LUMINÁRIAS EXISTENTES E PROJETOS ELÉTRICOS/LUMINOTÉCNICOS.</t>
  </si>
  <si>
    <t>100W</t>
  </si>
  <si>
    <t>150W</t>
  </si>
  <si>
    <t>50W</t>
  </si>
  <si>
    <t>LUMINARIA EM LED P/ ILUMINAÇÃO PÚBLICA LED SMD AUTOVOLT 50 W, 5.000 K, IP-66, IRC 70, FP&gt;0,95, 1650*1600LM/W, 8.000 LM E 54.000H, COM BASE PARA RELÉ 3 PINOS, MODELO GL421 G-LIGHT OU SIMILAR</t>
  </si>
  <si>
    <t>LUMINARIA EM LED P/ ILUMINAÇÃO PÚBLICA LED SMD AUTOVOLT 100 W, 5.000 K, IP-66, IRC 70, FP&gt;0,95, 160LM/W, 16.0000 LM E 54.000H, COM BASE PARA RELÉ 7 PINOS, DIMERIZÁVEL, MODELO GL421 G-LIGHT OU SIMILAR</t>
  </si>
  <si>
    <t>BRAÇO CURVO EM AÇO GALVANIZADO A FOGO, COM SAPATA DE 48X2,25X2000MM DI OU SIMILAR</t>
  </si>
  <si>
    <t>2.2.4</t>
  </si>
  <si>
    <t>BRAÇO CURVO EM AÇO GALVANIZADO A FOGO, COM SAPATA DE 60X2,25X4000MM DI OU SIMILAR</t>
  </si>
  <si>
    <t>2.2.15</t>
  </si>
  <si>
    <t>SINAPI-PR</t>
  </si>
  <si>
    <t>CDHU-SP</t>
  </si>
  <si>
    <t>ORSE-SE</t>
  </si>
  <si>
    <t>TABELAS DE REFERENCIA</t>
  </si>
  <si>
    <t xml:space="preserve">                                       Siqueira Campos, PR 17 de fevereiro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</si>
</sst>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;&quot; (&quot;#,##0.00\);&quot; -&quot;#\ ;@\ "/>
    <numFmt numFmtId="165" formatCode="00"/>
    <numFmt numFmtId="166" formatCode="0.000"/>
    <numFmt numFmtId="167" formatCode="#,##0.00_ ;\-#,##0.00\ "/>
    <numFmt numFmtId="168" formatCode="&quot;Sim&quot;;&quot;Sim&quot;;&quot;Não&quot;"/>
    <numFmt numFmtId="169" formatCode="_([$€-2]* #,##0.00_);_([$€-2]* \(#,##0.00\);_([$€-2]* &quot;-&quot;??_)"/>
    <numFmt numFmtId="170" formatCode="_([$€]* #,##0.00_);_([$€]* \(#,##0.00\);_([$€]* &quot;-&quot;??_);_(@_)"/>
    <numFmt numFmtId="171" formatCode="&quot;R$ &quot;#,##0.00_);[Red]\(&quot;R$ &quot;#,##0.00\)"/>
    <numFmt numFmtId="172" formatCode="_(&quot;R$ &quot;* #,##0_);_(&quot;R$ &quot;* \(#,##0\);_(&quot;R$ &quot;* &quot;-&quot;_);_(@_)"/>
    <numFmt numFmtId="173" formatCode="&quot;R$ &quot;#,##0.00_);\(&quot;R$ &quot;#,##0.00\)"/>
    <numFmt numFmtId="174" formatCode="[$-416]General"/>
    <numFmt numFmtId="175" formatCode="&quot; R$ &quot;#,##0.00&quot; &quot;;&quot; R$ (&quot;#,##0.00&quot;)&quot;;&quot; R$ -&quot;#&quot; &quot;;@&quot; &quot;"/>
    <numFmt numFmtId="176" formatCode="_(&quot;R$ &quot;* #,##0.00_);_(&quot;R$ &quot;* \(#,##0.00\);_(&quot;R$ &quot;* &quot;-&quot;??_);_(@_)"/>
    <numFmt numFmtId="177" formatCode="&quot;R$&quot;\ #,##0_);[Red]\(&quot;R$&quot;\ #,##0\)"/>
    <numFmt numFmtId="178" formatCode="&quot;R$&quot;\ #,##0.00_);\(&quot;R$&quot;\ #,##0.00\)"/>
    <numFmt numFmtId="179" formatCode="[$-416]0%"/>
    <numFmt numFmtId="180" formatCode="[$R$-416]&quot; &quot;#,##0.00;[Red]&quot;-&quot;[$R$-416]&quot; &quot;#,##0.00"/>
    <numFmt numFmtId="181" formatCode="#,"/>
    <numFmt numFmtId="182" formatCode="#,##0.00&quot; &quot;;&quot; (&quot;#,##0.00&quot;)&quot;;&quot; -&quot;#&quot; &quot;;@&quot; &quot;"/>
    <numFmt numFmtId="183" formatCode="_ * #\,##0\.00_ ;_ * \-#\,##0\.00_ ;_ * &quot;-&quot;??_ ;_ @_ "/>
    <numFmt numFmtId="184" formatCode="&quot; &quot;0.00&quot; und&quot;"/>
    <numFmt numFmtId="185" formatCode="_-* #,##0.000_-;\-* #,##0.000_-;_-* &quot;-&quot;??_-;_-@_-"/>
  </numFmts>
  <fonts count="7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1"/>
      <charset val="1"/>
    </font>
    <font>
      <sz val="11"/>
      <color rgb="FF212529"/>
      <name val="Source Sans Pro"/>
      <family val="2"/>
    </font>
    <font>
      <sz val="11"/>
      <color rgb="FF363839"/>
      <name val="Source Sans Pro"/>
      <family val="2"/>
    </font>
    <font>
      <sz val="11"/>
      <color rgb="FF444444"/>
      <name val="Source Sans Pro"/>
      <family val="2"/>
    </font>
    <font>
      <sz val="11"/>
      <color rgb="FF38393A"/>
      <name val="Source Sans Pro"/>
      <family val="2"/>
    </font>
    <font>
      <sz val="11"/>
      <color rgb="FF393A3B"/>
      <name val="Source Sans Pro"/>
      <family val="2"/>
    </font>
    <font>
      <sz val="11"/>
      <color rgb="FF37393A"/>
      <name val="Source Sans Pro"/>
      <family val="2"/>
    </font>
    <font>
      <sz val="11"/>
      <color rgb="FF383A3B"/>
      <name val="Source Sans Pro"/>
      <family val="2"/>
    </font>
    <font>
      <sz val="11"/>
      <color rgb="FF3E3F40"/>
      <name val="Source Sans Pro"/>
      <family val="2"/>
    </font>
    <font>
      <sz val="11"/>
      <color rgb="FF37383A"/>
      <name val="Source Sans Pro"/>
      <family val="2"/>
    </font>
    <font>
      <sz val="11"/>
      <color rgb="FF38393B"/>
      <name val="Source Sans Pro"/>
      <family val="2"/>
    </font>
    <font>
      <sz val="11"/>
      <color rgb="FF3C3D3E"/>
      <name val="Source Sans Pro"/>
      <family val="2"/>
    </font>
    <font>
      <b/>
      <sz val="11"/>
      <color rgb="FF3C3D3E"/>
      <name val="Source Sans Pro"/>
      <family val="2"/>
    </font>
    <font>
      <sz val="11"/>
      <color rgb="FF3E3E3F"/>
      <name val="Source Sans Pro"/>
      <family val="2"/>
    </font>
    <font>
      <sz val="11"/>
      <color rgb="FF212529"/>
      <name val="Calibri"/>
      <family val="2"/>
      <scheme val="minor"/>
    </font>
    <font>
      <sz val="11"/>
      <color rgb="FF444444"/>
      <name val="Calibri"/>
      <family val="2"/>
      <scheme val="minor"/>
    </font>
    <font>
      <sz val="11"/>
      <color rgb="FF424243"/>
      <name val="Calibri"/>
      <family val="2"/>
      <scheme val="minor"/>
    </font>
    <font>
      <sz val="11"/>
      <color rgb="FF3B3C3D"/>
      <name val="Calibri"/>
      <family val="2"/>
      <scheme val="minor"/>
    </font>
    <font>
      <sz val="11"/>
      <color rgb="FF37393A"/>
      <name val="Calibri"/>
      <family val="2"/>
      <scheme val="minor"/>
    </font>
    <font>
      <sz val="11"/>
      <color rgb="FF333537"/>
      <name val="Calibri"/>
      <family val="2"/>
      <scheme val="minor"/>
    </font>
    <font>
      <sz val="11"/>
      <color rgb="FF343637"/>
      <name val="Calibri"/>
      <family val="2"/>
      <scheme val="minor"/>
    </font>
    <font>
      <sz val="11"/>
      <color rgb="FF404041"/>
      <name val="Calibri"/>
      <family val="2"/>
      <scheme val="minor"/>
    </font>
    <font>
      <sz val="11"/>
      <color rgb="FF3D3E3F"/>
      <name val="Calibri"/>
      <family val="2"/>
      <scheme val="minor"/>
    </font>
    <font>
      <sz val="11"/>
      <color rgb="FF3A3B3D"/>
      <name val="Calibri"/>
      <family val="2"/>
      <scheme val="minor"/>
    </font>
    <font>
      <sz val="11"/>
      <color rgb="FF303234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212529"/>
      <name val="Source Sans Pro"/>
      <family val="2"/>
    </font>
    <font>
      <sz val="11"/>
      <color rgb="FF434343"/>
      <name val="Source Sans Pro"/>
      <family val="2"/>
    </font>
    <font>
      <sz val="11"/>
      <color rgb="FF393A3C"/>
      <name val="Source Sans Pro"/>
      <family val="2"/>
    </font>
    <font>
      <sz val="11"/>
      <color rgb="FF393B3C"/>
      <name val="Source Sans Pro"/>
      <family val="2"/>
    </font>
    <font>
      <sz val="11"/>
      <color rgb="FF000000"/>
      <name val="Calibri"/>
      <family val="2"/>
      <charset val="204"/>
    </font>
    <font>
      <sz val="8"/>
      <name val="Arial"/>
      <family val="2"/>
    </font>
    <font>
      <sz val="10"/>
      <name val="Helv"/>
      <charset val="204"/>
    </font>
    <font>
      <sz val="11"/>
      <color rgb="FF000000"/>
      <name val="Calibri"/>
      <family val="2"/>
    </font>
    <font>
      <b/>
      <sz val="12"/>
      <name val="Helv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name val="‚l‚r ‚oƒSƒVƒbƒN"/>
      <family val="3"/>
      <charset val="128"/>
    </font>
    <font>
      <b/>
      <sz val="11"/>
      <name val="Helv"/>
    </font>
    <font>
      <sz val="12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‚l‚r ‚o–¾’©"/>
      <family val="1"/>
      <charset val="128"/>
    </font>
    <font>
      <b/>
      <sz val="8"/>
      <name val="Times New Roman"/>
      <family val="1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sz val="1"/>
      <color indexed="18"/>
      <name val="Courier"/>
      <family val="3"/>
    </font>
    <font>
      <sz val="10"/>
      <name val="Ottawa"/>
    </font>
    <font>
      <b/>
      <sz val="15"/>
      <color indexed="56"/>
      <name val="Calibri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b/>
      <sz val="12"/>
      <color theme="0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55D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38">
    <xf numFmtId="0" fontId="0" fillId="0" borderId="0"/>
    <xf numFmtId="43" fontId="1" fillId="0" borderId="0" applyFont="0" applyFill="0" applyBorder="0" applyAlignment="0" applyProtection="0"/>
    <xf numFmtId="0" fontId="2" fillId="0" borderId="0" applyBorder="0" applyProtection="0"/>
    <xf numFmtId="9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23" fillId="0" borderId="0"/>
    <xf numFmtId="0" fontId="53" fillId="0" borderId="0"/>
    <xf numFmtId="44" fontId="53" fillId="0" borderId="0" applyFont="0" applyFill="0" applyBorder="0" applyAlignment="0" applyProtection="0"/>
    <xf numFmtId="0" fontId="6" fillId="0" borderId="0"/>
    <xf numFmtId="0" fontId="1" fillId="0" borderId="0"/>
    <xf numFmtId="168" fontId="2" fillId="0" borderId="0" applyFont="0" applyFill="0" applyBorder="0" applyAlignment="0" applyProtection="0"/>
    <xf numFmtId="0" fontId="1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43" fontId="54" fillId="0" borderId="0"/>
    <xf numFmtId="0" fontId="55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56" fillId="0" borderId="0"/>
    <xf numFmtId="172" fontId="56" fillId="0" borderId="0"/>
    <xf numFmtId="173" fontId="56" fillId="0" borderId="0"/>
    <xf numFmtId="0" fontId="57" fillId="0" borderId="0">
      <alignment horizontal="left"/>
    </xf>
    <xf numFmtId="0" fontId="58" fillId="0" borderId="0">
      <alignment horizontal="center"/>
    </xf>
    <xf numFmtId="174" fontId="59" fillId="0" borderId="0">
      <alignment horizontal="center"/>
    </xf>
    <xf numFmtId="0" fontId="58" fillId="0" borderId="0">
      <alignment horizontal="center" textRotation="90"/>
    </xf>
    <xf numFmtId="174" fontId="59" fillId="0" borderId="0">
      <alignment horizontal="center" textRotation="90"/>
    </xf>
    <xf numFmtId="0" fontId="60" fillId="0" borderId="0" applyNumberFormat="0" applyFill="0" applyBorder="0" applyAlignment="0" applyProtection="0"/>
    <xf numFmtId="38" fontId="61" fillId="0" borderId="0" applyFont="0" applyFill="0" applyBorder="0" applyAlignment="0" applyProtection="0"/>
    <xf numFmtId="40" fontId="61" fillId="0" borderId="0" applyFont="0" applyFill="0" applyBorder="0" applyAlignment="0" applyProtection="0"/>
    <xf numFmtId="0" fontId="62" fillId="0" borderId="22"/>
    <xf numFmtId="44" fontId="2" fillId="0" borderId="0" applyFont="0" applyFill="0" applyBorder="0" applyAlignment="0" applyProtection="0"/>
    <xf numFmtId="175" fontId="56" fillId="0" borderId="0"/>
    <xf numFmtId="175" fontId="56" fillId="0" borderId="0"/>
    <xf numFmtId="175" fontId="56" fillId="0" borderId="0"/>
    <xf numFmtId="176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175" fontId="56" fillId="0" borderId="0"/>
    <xf numFmtId="175" fontId="56" fillId="0" borderId="0"/>
    <xf numFmtId="175" fontId="56" fillId="0" borderId="0"/>
    <xf numFmtId="175" fontId="56" fillId="0" borderId="0"/>
    <xf numFmtId="175" fontId="56" fillId="0" borderId="0"/>
    <xf numFmtId="175" fontId="56" fillId="0" borderId="0"/>
    <xf numFmtId="175" fontId="56" fillId="0" borderId="0"/>
    <xf numFmtId="175" fontId="56" fillId="0" borderId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6" fillId="0" borderId="0"/>
    <xf numFmtId="0" fontId="6" fillId="0" borderId="0"/>
    <xf numFmtId="0" fontId="63" fillId="0" borderId="1"/>
    <xf numFmtId="0" fontId="6" fillId="0" borderId="0"/>
    <xf numFmtId="0" fontId="6" fillId="0" borderId="0"/>
    <xf numFmtId="0" fontId="6" fillId="0" borderId="0"/>
    <xf numFmtId="174" fontId="64" fillId="0" borderId="0"/>
    <xf numFmtId="174" fontId="64" fillId="0" borderId="0"/>
    <xf numFmtId="0" fontId="65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174" fontId="64" fillId="0" borderId="0"/>
    <xf numFmtId="174" fontId="64" fillId="0" borderId="0"/>
    <xf numFmtId="174" fontId="64" fillId="0" borderId="0"/>
    <xf numFmtId="0" fontId="6" fillId="0" borderId="0"/>
    <xf numFmtId="0" fontId="66" fillId="0" borderId="0"/>
    <xf numFmtId="0" fontId="1" fillId="0" borderId="0"/>
    <xf numFmtId="0" fontId="65" fillId="0" borderId="0"/>
    <xf numFmtId="0" fontId="6" fillId="0" borderId="0"/>
    <xf numFmtId="174" fontId="67" fillId="0" borderId="0"/>
    <xf numFmtId="174" fontId="64" fillId="0" borderId="0"/>
    <xf numFmtId="174" fontId="6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0" fontId="68" fillId="0" borderId="0" applyFont="0" applyFill="0" applyBorder="0" applyAlignment="0" applyProtection="0"/>
    <xf numFmtId="38" fontId="68" fillId="0" borderId="0" applyFont="0" applyFill="0" applyBorder="0" applyAlignment="0" applyProtection="0"/>
    <xf numFmtId="0" fontId="4" fillId="12" borderId="1" applyNumberFormat="0" applyFont="0" applyBorder="0" applyAlignment="0" applyProtection="0">
      <alignment horizontal="center"/>
    </xf>
    <xf numFmtId="0" fontId="69" fillId="0" borderId="49" applyNumberFormat="0" applyFont="0" applyBorder="0" applyAlignment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56" fillId="0" borderId="0"/>
    <xf numFmtId="179" fontId="56" fillId="0" borderId="0"/>
    <xf numFmtId="179" fontId="5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9" fontId="56" fillId="0" borderId="0"/>
    <xf numFmtId="179" fontId="56" fillId="0" borderId="0"/>
    <xf numFmtId="9" fontId="6" fillId="0" borderId="0" applyFont="0" applyFill="0" applyBorder="0" applyAlignment="0" applyProtection="0"/>
    <xf numFmtId="179" fontId="56" fillId="0" borderId="0"/>
    <xf numFmtId="179" fontId="56" fillId="0" borderId="0"/>
    <xf numFmtId="179" fontId="56" fillId="0" borderId="0"/>
    <xf numFmtId="179" fontId="56" fillId="0" borderId="0"/>
    <xf numFmtId="179" fontId="56" fillId="0" borderId="0"/>
    <xf numFmtId="179" fontId="56" fillId="0" borderId="0"/>
    <xf numFmtId="0" fontId="70" fillId="0" borderId="0"/>
    <xf numFmtId="174" fontId="71" fillId="0" borderId="0"/>
    <xf numFmtId="180" fontId="70" fillId="0" borderId="0"/>
    <xf numFmtId="180" fontId="71" fillId="0" borderId="0"/>
    <xf numFmtId="181" fontId="72" fillId="0" borderId="0">
      <protection locked="0"/>
    </xf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62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2" fontId="56" fillId="0" borderId="0"/>
    <xf numFmtId="182" fontId="56" fillId="0" borderId="0"/>
    <xf numFmtId="43" fontId="6" fillId="0" borderId="0" applyFont="0" applyFill="0" applyBorder="0" applyAlignment="0" applyProtection="0"/>
    <xf numFmtId="182" fontId="56" fillId="0" borderId="0"/>
    <xf numFmtId="182" fontId="56" fillId="0" borderId="0"/>
    <xf numFmtId="43" fontId="6" fillId="0" borderId="0" applyFont="0" applyFill="0" applyBorder="0" applyAlignment="0" applyProtection="0"/>
    <xf numFmtId="182" fontId="56" fillId="0" borderId="0"/>
    <xf numFmtId="182" fontId="56" fillId="0" borderId="0"/>
    <xf numFmtId="182" fontId="56" fillId="0" borderId="0"/>
    <xf numFmtId="182" fontId="56" fillId="0" borderId="0"/>
    <xf numFmtId="182" fontId="56" fillId="0" borderId="0"/>
    <xf numFmtId="182" fontId="56" fillId="0" borderId="0"/>
    <xf numFmtId="43" fontId="1" fillId="0" borderId="0" applyFont="0" applyFill="0" applyBorder="0" applyAlignment="0" applyProtection="0"/>
    <xf numFmtId="183" fontId="6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4" fillId="0" borderId="50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6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53" fillId="0" borderId="0"/>
    <xf numFmtId="0" fontId="1" fillId="0" borderId="0"/>
    <xf numFmtId="0" fontId="1" fillId="0" borderId="0"/>
    <xf numFmtId="180" fontId="1" fillId="0" borderId="0"/>
    <xf numFmtId="180" fontId="53" fillId="0" borderId="0"/>
    <xf numFmtId="180" fontId="1" fillId="0" borderId="0"/>
    <xf numFmtId="180" fontId="6" fillId="0" borderId="0"/>
    <xf numFmtId="43" fontId="1" fillId="0" borderId="0" applyFont="0" applyFill="0" applyBorder="0" applyAlignment="0" applyProtection="0"/>
    <xf numFmtId="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3" fillId="0" borderId="0" applyFont="0" applyFill="0" applyBorder="0" applyAlignment="0" applyProtection="0"/>
    <xf numFmtId="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180" fontId="1" fillId="0" borderId="0"/>
    <xf numFmtId="0" fontId="1" fillId="0" borderId="0"/>
    <xf numFmtId="0" fontId="1" fillId="0" borderId="0"/>
    <xf numFmtId="180" fontId="1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180" fontId="1" fillId="0" borderId="0"/>
    <xf numFmtId="180" fontId="1" fillId="0" borderId="0"/>
    <xf numFmtId="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3">
    <xf numFmtId="0" fontId="0" fillId="0" borderId="0" xfId="0"/>
    <xf numFmtId="0" fontId="5" fillId="0" borderId="0" xfId="2" applyFont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5" borderId="1" xfId="0" applyFont="1" applyFill="1" applyBorder="1" applyAlignment="1">
      <alignment horizontal="left" vertical="center" wrapText="1"/>
    </xf>
    <xf numFmtId="44" fontId="8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44" fontId="7" fillId="0" borderId="1" xfId="0" applyNumberFormat="1" applyFont="1" applyBorder="1"/>
    <xf numFmtId="44" fontId="0" fillId="0" borderId="8" xfId="0" applyNumberFormat="1" applyBorder="1" applyAlignment="1">
      <alignment vertical="center"/>
    </xf>
    <xf numFmtId="10" fontId="0" fillId="0" borderId="3" xfId="3" applyNumberFormat="1" applyFont="1" applyBorder="1" applyAlignment="1">
      <alignment horizontal="center" vertical="center"/>
    </xf>
    <xf numFmtId="10" fontId="0" fillId="0" borderId="1" xfId="3" applyNumberFormat="1" applyFont="1" applyBorder="1" applyAlignment="1">
      <alignment horizontal="center" vertical="center"/>
    </xf>
    <xf numFmtId="44" fontId="0" fillId="0" borderId="3" xfId="0" applyNumberFormat="1" applyBorder="1" applyAlignment="1">
      <alignment vertical="center"/>
    </xf>
    <xf numFmtId="44" fontId="0" fillId="0" borderId="1" xfId="0" applyNumberFormat="1" applyBorder="1" applyAlignment="1">
      <alignment vertical="center"/>
    </xf>
    <xf numFmtId="10" fontId="0" fillId="0" borderId="13" xfId="0" applyNumberFormat="1" applyBorder="1" applyAlignment="1">
      <alignment horizontal="center" vertical="center"/>
    </xf>
    <xf numFmtId="10" fontId="0" fillId="0" borderId="14" xfId="3" applyNumberFormat="1" applyFont="1" applyBorder="1" applyAlignment="1">
      <alignment horizontal="center" vertical="center"/>
    </xf>
    <xf numFmtId="44" fontId="0" fillId="0" borderId="0" xfId="0" applyNumberFormat="1" applyAlignment="1">
      <alignment vertical="center"/>
    </xf>
    <xf numFmtId="10" fontId="8" fillId="6" borderId="1" xfId="3" applyNumberFormat="1" applyFont="1" applyFill="1" applyBorder="1" applyAlignment="1">
      <alignment horizontal="center" vertical="center" wrapText="1"/>
    </xf>
    <xf numFmtId="44" fontId="0" fillId="0" borderId="1" xfId="0" applyNumberFormat="1" applyBorder="1"/>
    <xf numFmtId="0" fontId="0" fillId="0" borderId="1" xfId="0" applyBorder="1"/>
    <xf numFmtId="0" fontId="8" fillId="6" borderId="1" xfId="0" applyFont="1" applyFill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0" xfId="2" applyFont="1" applyAlignment="1">
      <alignment vertical="center"/>
    </xf>
    <xf numFmtId="164" fontId="11" fillId="0" borderId="1" xfId="1" applyNumberFormat="1" applyFont="1" applyBorder="1" applyAlignment="1">
      <alignment horizontal="center" vertical="center"/>
    </xf>
    <xf numFmtId="3" fontId="11" fillId="0" borderId="1" xfId="2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3" fontId="13" fillId="2" borderId="1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3" fontId="12" fillId="0" borderId="1" xfId="2" applyNumberFormat="1" applyFont="1" applyBorder="1" applyAlignment="1">
      <alignment horizontal="center" vertical="center" wrapText="1"/>
    </xf>
    <xf numFmtId="43" fontId="12" fillId="0" borderId="1" xfId="1" applyFont="1" applyBorder="1" applyAlignment="1">
      <alignment vertical="center"/>
    </xf>
    <xf numFmtId="43" fontId="15" fillId="2" borderId="1" xfId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5" fillId="3" borderId="1" xfId="2" applyFont="1" applyFill="1" applyBorder="1" applyAlignment="1">
      <alignment horizontal="center" vertical="center" wrapText="1"/>
    </xf>
    <xf numFmtId="0" fontId="15" fillId="3" borderId="1" xfId="2" applyFont="1" applyFill="1" applyBorder="1" applyAlignment="1">
      <alignment horizontal="left" vertical="center" wrapText="1"/>
    </xf>
    <xf numFmtId="0" fontId="15" fillId="3" borderId="1" xfId="2" applyFont="1" applyFill="1" applyBorder="1" applyAlignment="1">
      <alignment horizontal="center" vertical="center"/>
    </xf>
    <xf numFmtId="164" fontId="15" fillId="3" borderId="1" xfId="1" applyNumberFormat="1" applyFont="1" applyFill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left" vertical="center" wrapText="1"/>
    </xf>
    <xf numFmtId="43" fontId="15" fillId="3" borderId="1" xfId="1" applyFont="1" applyFill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0" fontId="16" fillId="0" borderId="1" xfId="2" applyFont="1" applyBorder="1" applyAlignment="1">
      <alignment vertical="center" wrapText="1"/>
    </xf>
    <xf numFmtId="43" fontId="12" fillId="0" borderId="1" xfId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horizontal="right" vertical="center" wrapText="1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left" vertical="center" wrapText="1"/>
    </xf>
    <xf numFmtId="164" fontId="12" fillId="0" borderId="0" xfId="1" applyNumberFormat="1" applyFont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8" fillId="0" borderId="0" xfId="0" applyFont="1"/>
    <xf numFmtId="0" fontId="0" fillId="0" borderId="1" xfId="0" applyBorder="1" applyAlignment="1">
      <alignment horizontal="center" vertical="center"/>
    </xf>
    <xf numFmtId="43" fontId="12" fillId="0" borderId="0" xfId="2" applyNumberFormat="1" applyFont="1" applyAlignment="1">
      <alignment vertical="center"/>
    </xf>
    <xf numFmtId="0" fontId="13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0" fillId="0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 vertical="center"/>
    </xf>
    <xf numFmtId="0" fontId="20" fillId="0" borderId="1" xfId="1" applyNumberFormat="1" applyFont="1" applyFill="1" applyBorder="1" applyAlignment="1">
      <alignment horizontal="center" vertical="center"/>
    </xf>
    <xf numFmtId="1" fontId="20" fillId="0" borderId="1" xfId="1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1" fillId="0" borderId="1" xfId="1" applyNumberFormat="1" applyFont="1" applyFill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20" fillId="0" borderId="5" xfId="1" applyNumberFormat="1" applyFont="1" applyFill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3" fontId="12" fillId="0" borderId="1" xfId="2" applyNumberFormat="1" applyFont="1" applyBorder="1" applyAlignment="1">
      <alignment horizontal="center" vertical="center"/>
    </xf>
    <xf numFmtId="0" fontId="11" fillId="9" borderId="15" xfId="4" applyFont="1" applyFill="1" applyBorder="1" applyAlignment="1">
      <alignment horizontal="center" vertical="center"/>
    </xf>
    <xf numFmtId="0" fontId="11" fillId="9" borderId="16" xfId="4" applyFont="1" applyFill="1" applyBorder="1" applyAlignment="1">
      <alignment horizontal="center" vertical="center"/>
    </xf>
    <xf numFmtId="0" fontId="11" fillId="0" borderId="15" xfId="4" applyFont="1" applyBorder="1" applyAlignment="1">
      <alignment horizontal="center" vertical="center"/>
    </xf>
    <xf numFmtId="0" fontId="11" fillId="0" borderId="16" xfId="4" applyFont="1" applyBorder="1" applyAlignment="1">
      <alignment horizontal="center" vertical="center"/>
    </xf>
    <xf numFmtId="166" fontId="11" fillId="0" borderId="16" xfId="4" applyNumberFormat="1" applyFont="1" applyBorder="1" applyAlignment="1">
      <alignment horizontal="center" vertical="center"/>
    </xf>
    <xf numFmtId="166" fontId="11" fillId="9" borderId="16" xfId="4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0" borderId="19" xfId="4" applyFont="1" applyBorder="1" applyAlignment="1">
      <alignment horizontal="center" vertical="center"/>
    </xf>
    <xf numFmtId="166" fontId="16" fillId="0" borderId="19" xfId="4" applyNumberFormat="1" applyFont="1" applyBorder="1" applyAlignment="1">
      <alignment horizontal="right" vertical="center"/>
    </xf>
    <xf numFmtId="0" fontId="16" fillId="0" borderId="15" xfId="4" applyFont="1" applyBorder="1" applyAlignment="1">
      <alignment vertical="center"/>
    </xf>
    <xf numFmtId="43" fontId="11" fillId="0" borderId="17" xfId="1" applyFont="1" applyBorder="1" applyAlignment="1">
      <alignment horizontal="left" vertical="center"/>
    </xf>
    <xf numFmtId="0" fontId="11" fillId="0" borderId="18" xfId="4" applyFont="1" applyBorder="1" applyAlignment="1">
      <alignment horizontal="left" vertical="center"/>
    </xf>
    <xf numFmtId="166" fontId="16" fillId="0" borderId="18" xfId="4" applyNumberFormat="1" applyFont="1" applyBorder="1" applyAlignment="1">
      <alignment vertical="center"/>
    </xf>
    <xf numFmtId="0" fontId="7" fillId="0" borderId="0" xfId="0" applyFont="1" applyAlignment="1">
      <alignment vertical="justify"/>
    </xf>
    <xf numFmtId="0" fontId="7" fillId="0" borderId="0" xfId="0" applyFon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vertical="justify"/>
    </xf>
    <xf numFmtId="0" fontId="0" fillId="0" borderId="0" xfId="0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1" xfId="0" applyBorder="1" applyAlignment="1">
      <alignment vertical="justify"/>
    </xf>
    <xf numFmtId="0" fontId="7" fillId="0" borderId="1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0" fontId="24" fillId="0" borderId="1" xfId="0" applyFont="1" applyBorder="1"/>
    <xf numFmtId="43" fontId="1" fillId="0" borderId="1" xfId="1" applyFon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25" fillId="0" borderId="1" xfId="0" applyFont="1" applyBorder="1"/>
    <xf numFmtId="0" fontId="26" fillId="0" borderId="1" xfId="0" applyFont="1" applyBorder="1"/>
    <xf numFmtId="0" fontId="27" fillId="0" borderId="1" xfId="0" applyFont="1" applyBorder="1"/>
    <xf numFmtId="0" fontId="28" fillId="0" borderId="1" xfId="0" applyFont="1" applyBorder="1"/>
    <xf numFmtId="0" fontId="29" fillId="0" borderId="1" xfId="0" applyFont="1" applyBorder="1"/>
    <xf numFmtId="0" fontId="30" fillId="0" borderId="1" xfId="0" applyFont="1" applyBorder="1"/>
    <xf numFmtId="0" fontId="31" fillId="0" borderId="1" xfId="0" applyFont="1" applyBorder="1"/>
    <xf numFmtId="0" fontId="32" fillId="0" borderId="1" xfId="0" applyFont="1" applyBorder="1"/>
    <xf numFmtId="0" fontId="33" fillId="0" borderId="1" xfId="0" applyFont="1" applyBorder="1"/>
    <xf numFmtId="0" fontId="34" fillId="0" borderId="1" xfId="0" applyFont="1" applyBorder="1"/>
    <xf numFmtId="0" fontId="16" fillId="0" borderId="26" xfId="4" applyFont="1" applyBorder="1" applyAlignment="1">
      <alignment horizontal="center" vertical="center"/>
    </xf>
    <xf numFmtId="166" fontId="16" fillId="0" borderId="26" xfId="4" applyNumberFormat="1" applyFont="1" applyBorder="1" applyAlignment="1">
      <alignment horizontal="right" vertical="center"/>
    </xf>
    <xf numFmtId="0" fontId="16" fillId="0" borderId="30" xfId="4" applyFont="1" applyBorder="1" applyAlignment="1">
      <alignment horizontal="center" vertical="center"/>
    </xf>
    <xf numFmtId="0" fontId="16" fillId="0" borderId="25" xfId="4" applyFont="1" applyBorder="1" applyAlignment="1">
      <alignment horizontal="center" vertical="center"/>
    </xf>
    <xf numFmtId="0" fontId="16" fillId="0" borderId="28" xfId="4" applyFont="1" applyBorder="1" applyAlignment="1">
      <alignment horizontal="center" vertical="center"/>
    </xf>
    <xf numFmtId="0" fontId="16" fillId="0" borderId="29" xfId="4" applyFont="1" applyBorder="1" applyAlignment="1">
      <alignment horizontal="center" vertical="center"/>
    </xf>
    <xf numFmtId="166" fontId="16" fillId="0" borderId="30" xfId="4" applyNumberFormat="1" applyFont="1" applyBorder="1" applyAlignment="1">
      <alignment horizontal="right" vertical="center"/>
    </xf>
    <xf numFmtId="0" fontId="16" fillId="0" borderId="18" xfId="4" applyFont="1" applyBorder="1" applyAlignment="1">
      <alignment horizontal="center" vertical="center"/>
    </xf>
    <xf numFmtId="0" fontId="11" fillId="9" borderId="33" xfId="4" applyFont="1" applyFill="1" applyBorder="1" applyAlignment="1">
      <alignment horizontal="center" vertical="center"/>
    </xf>
    <xf numFmtId="0" fontId="11" fillId="9" borderId="21" xfId="4" applyFont="1" applyFill="1" applyBorder="1" applyAlignment="1">
      <alignment horizontal="center" vertical="center"/>
    </xf>
    <xf numFmtId="166" fontId="11" fillId="9" borderId="21" xfId="4" applyNumberFormat="1" applyFont="1" applyFill="1" applyBorder="1" applyAlignment="1">
      <alignment horizontal="center" vertical="center"/>
    </xf>
    <xf numFmtId="0" fontId="11" fillId="0" borderId="32" xfId="4" applyFont="1" applyBorder="1" applyAlignment="1">
      <alignment horizontal="center" vertical="center"/>
    </xf>
    <xf numFmtId="0" fontId="16" fillId="11" borderId="25" xfId="4" applyFont="1" applyFill="1" applyBorder="1" applyAlignment="1">
      <alignment vertical="center" wrapText="1"/>
    </xf>
    <xf numFmtId="0" fontId="16" fillId="11" borderId="26" xfId="4" applyFont="1" applyFill="1" applyBorder="1" applyAlignment="1">
      <alignment horizontal="center" vertical="center" wrapText="1"/>
    </xf>
    <xf numFmtId="0" fontId="16" fillId="11" borderId="28" xfId="4" applyFont="1" applyFill="1" applyBorder="1" applyAlignment="1">
      <alignment vertical="center" wrapText="1"/>
    </xf>
    <xf numFmtId="0" fontId="16" fillId="11" borderId="19" xfId="4" applyFont="1" applyFill="1" applyBorder="1" applyAlignment="1">
      <alignment horizontal="center" vertical="center" wrapText="1"/>
    </xf>
    <xf numFmtId="0" fontId="16" fillId="11" borderId="29" xfId="4" applyFont="1" applyFill="1" applyBorder="1" applyAlignment="1">
      <alignment vertical="center" wrapText="1"/>
    </xf>
    <xf numFmtId="0" fontId="16" fillId="11" borderId="30" xfId="4" applyFont="1" applyFill="1" applyBorder="1" applyAlignment="1">
      <alignment horizontal="center" vertical="center" wrapText="1"/>
    </xf>
    <xf numFmtId="4" fontId="16" fillId="0" borderId="1" xfId="4" applyNumberFormat="1" applyFont="1" applyBorder="1" applyAlignment="1">
      <alignment vertical="justify"/>
    </xf>
    <xf numFmtId="0" fontId="16" fillId="0" borderId="1" xfId="4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wrapText="1"/>
    </xf>
    <xf numFmtId="43" fontId="0" fillId="0" borderId="1" xfId="1" applyFont="1" applyBorder="1" applyAlignment="1">
      <alignment vertical="center"/>
    </xf>
    <xf numFmtId="43" fontId="0" fillId="0" borderId="0" xfId="1" applyFont="1" applyAlignment="1">
      <alignment vertical="center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/>
    <xf numFmtId="0" fontId="0" fillId="0" borderId="1" xfId="0" applyBorder="1" applyAlignment="1">
      <alignment wrapText="1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wrapText="1"/>
    </xf>
    <xf numFmtId="0" fontId="39" fillId="0" borderId="1" xfId="0" applyFont="1" applyBorder="1" applyAlignment="1">
      <alignment wrapText="1"/>
    </xf>
    <xf numFmtId="0" fontId="40" fillId="0" borderId="1" xfId="0" applyFont="1" applyBorder="1" applyAlignment="1">
      <alignment wrapText="1"/>
    </xf>
    <xf numFmtId="0" fontId="41" fillId="0" borderId="1" xfId="0" applyFont="1" applyBorder="1" applyAlignment="1">
      <alignment wrapText="1"/>
    </xf>
    <xf numFmtId="0" fontId="38" fillId="0" borderId="1" xfId="0" applyFont="1" applyBorder="1"/>
    <xf numFmtId="0" fontId="42" fillId="0" borderId="1" xfId="0" applyFont="1" applyBorder="1"/>
    <xf numFmtId="0" fontId="43" fillId="0" borderId="1" xfId="0" applyFont="1" applyBorder="1"/>
    <xf numFmtId="0" fontId="44" fillId="0" borderId="1" xfId="0" applyFont="1" applyBorder="1" applyAlignment="1">
      <alignment wrapText="1"/>
    </xf>
    <xf numFmtId="0" fontId="45" fillId="0" borderId="1" xfId="0" applyFont="1" applyBorder="1" applyAlignment="1">
      <alignment wrapText="1"/>
    </xf>
    <xf numFmtId="0" fontId="46" fillId="0" borderId="1" xfId="0" applyFont="1" applyBorder="1"/>
    <xf numFmtId="0" fontId="47" fillId="0" borderId="1" xfId="0" applyFont="1" applyBorder="1"/>
    <xf numFmtId="0" fontId="22" fillId="0" borderId="1" xfId="4" applyFont="1" applyBorder="1" applyAlignment="1">
      <alignment horizontal="center" vertical="center"/>
    </xf>
    <xf numFmtId="0" fontId="22" fillId="0" borderId="1" xfId="4" applyFont="1" applyBorder="1" applyAlignment="1">
      <alignment vertical="justify"/>
    </xf>
    <xf numFmtId="0" fontId="48" fillId="0" borderId="1" xfId="2" applyFont="1" applyBorder="1" applyAlignment="1">
      <alignment horizontal="center" vertical="center"/>
    </xf>
    <xf numFmtId="0" fontId="48" fillId="0" borderId="1" xfId="2" applyFont="1" applyBorder="1" applyAlignment="1">
      <alignment horizontal="left" vertical="center" wrapText="1"/>
    </xf>
    <xf numFmtId="43" fontId="48" fillId="0" borderId="1" xfId="1" applyFont="1" applyBorder="1" applyAlignment="1">
      <alignment vertical="center"/>
    </xf>
    <xf numFmtId="0" fontId="22" fillId="0" borderId="0" xfId="0" applyFont="1" applyAlignment="1">
      <alignment vertical="center"/>
    </xf>
    <xf numFmtId="167" fontId="22" fillId="0" borderId="0" xfId="0" applyNumberFormat="1" applyFont="1" applyAlignment="1">
      <alignment vertical="center"/>
    </xf>
    <xf numFmtId="43" fontId="16" fillId="0" borderId="26" xfId="1" applyFont="1" applyBorder="1" applyAlignment="1">
      <alignment horizontal="right" vertical="center"/>
    </xf>
    <xf numFmtId="43" fontId="16" fillId="0" borderId="27" xfId="1" applyFont="1" applyBorder="1" applyAlignment="1">
      <alignment horizontal="right" vertical="center"/>
    </xf>
    <xf numFmtId="43" fontId="16" fillId="0" borderId="19" xfId="1" applyFont="1" applyBorder="1" applyAlignment="1">
      <alignment horizontal="right" vertical="center"/>
    </xf>
    <xf numFmtId="43" fontId="16" fillId="0" borderId="20" xfId="1" applyFont="1" applyBorder="1" applyAlignment="1">
      <alignment horizontal="right" vertical="center"/>
    </xf>
    <xf numFmtId="43" fontId="16" fillId="0" borderId="31" xfId="1" applyFont="1" applyBorder="1" applyAlignment="1">
      <alignment horizontal="right" vertical="center"/>
    </xf>
    <xf numFmtId="0" fontId="36" fillId="0" borderId="1" xfId="0" applyFont="1" applyBorder="1"/>
    <xf numFmtId="0" fontId="50" fillId="0" borderId="1" xfId="0" applyFont="1" applyBorder="1" applyAlignment="1">
      <alignment wrapText="1"/>
    </xf>
    <xf numFmtId="0" fontId="51" fillId="0" borderId="1" xfId="0" applyFont="1" applyBorder="1" applyAlignment="1">
      <alignment wrapText="1"/>
    </xf>
    <xf numFmtId="0" fontId="52" fillId="0" borderId="1" xfId="0" applyFont="1" applyBorder="1"/>
    <xf numFmtId="0" fontId="49" fillId="0" borderId="1" xfId="0" applyFont="1" applyBorder="1" applyAlignment="1">
      <alignment horizontal="center" vertical="center"/>
    </xf>
    <xf numFmtId="0" fontId="11" fillId="7" borderId="15" xfId="4" applyFont="1" applyFill="1" applyBorder="1" applyAlignment="1">
      <alignment horizontal="center" vertical="center"/>
    </xf>
    <xf numFmtId="0" fontId="11" fillId="7" borderId="23" xfId="4" applyFont="1" applyFill="1" applyBorder="1" applyAlignment="1">
      <alignment horizontal="center" vertical="center"/>
    </xf>
    <xf numFmtId="0" fontId="11" fillId="7" borderId="16" xfId="4" applyFont="1" applyFill="1" applyBorder="1" applyAlignment="1">
      <alignment horizontal="center" vertical="center"/>
    </xf>
    <xf numFmtId="166" fontId="16" fillId="7" borderId="16" xfId="4" applyNumberFormat="1" applyFont="1" applyFill="1" applyBorder="1" applyAlignment="1">
      <alignment horizontal="center" vertical="center"/>
    </xf>
    <xf numFmtId="166" fontId="11" fillId="0" borderId="16" xfId="4" applyNumberFormat="1" applyFont="1" applyBorder="1" applyAlignment="1">
      <alignment horizontal="center" vertical="center" wrapText="1"/>
    </xf>
    <xf numFmtId="0" fontId="16" fillId="0" borderId="46" xfId="4" applyFont="1" applyBorder="1" applyAlignment="1">
      <alignment horizontal="center" vertical="center"/>
    </xf>
    <xf numFmtId="0" fontId="16" fillId="0" borderId="47" xfId="4" applyFont="1" applyBorder="1" applyAlignment="1">
      <alignment horizontal="center" vertical="center"/>
    </xf>
    <xf numFmtId="0" fontId="16" fillId="11" borderId="32" xfId="4" applyFont="1" applyFill="1" applyBorder="1" applyAlignment="1">
      <alignment vertical="center" wrapText="1"/>
    </xf>
    <xf numFmtId="0" fontId="16" fillId="11" borderId="16" xfId="4" applyFont="1" applyFill="1" applyBorder="1" applyAlignment="1">
      <alignment horizontal="center" vertical="center" wrapText="1"/>
    </xf>
    <xf numFmtId="43" fontId="75" fillId="13" borderId="1" xfId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wrapText="1"/>
    </xf>
    <xf numFmtId="0" fontId="22" fillId="13" borderId="0" xfId="204" applyFont="1" applyFill="1" applyAlignment="1">
      <alignment wrapText="1"/>
    </xf>
    <xf numFmtId="0" fontId="0" fillId="0" borderId="0" xfId="0" applyAlignment="1">
      <alignment wrapText="1"/>
    </xf>
    <xf numFmtId="0" fontId="77" fillId="13" borderId="1" xfId="204" applyFont="1" applyFill="1" applyBorder="1" applyAlignment="1">
      <alignment horizontal="center" vertical="center"/>
    </xf>
    <xf numFmtId="0" fontId="22" fillId="13" borderId="0" xfId="204" applyFont="1" applyFill="1"/>
    <xf numFmtId="0" fontId="75" fillId="13" borderId="1" xfId="204" applyFont="1" applyFill="1" applyBorder="1" applyAlignment="1">
      <alignment horizontal="center" vertical="center"/>
    </xf>
    <xf numFmtId="0" fontId="22" fillId="13" borderId="0" xfId="204" applyFont="1" applyFill="1" applyAlignment="1">
      <alignment vertical="center"/>
    </xf>
    <xf numFmtId="184" fontId="76" fillId="13" borderId="1" xfId="204" applyNumberFormat="1" applyFont="1" applyFill="1" applyBorder="1" applyAlignment="1">
      <alignment horizontal="center" vertical="center"/>
    </xf>
    <xf numFmtId="10" fontId="76" fillId="13" borderId="1" xfId="204" applyNumberFormat="1" applyFont="1" applyFill="1" applyBorder="1" applyAlignment="1">
      <alignment horizontal="center" vertical="top"/>
    </xf>
    <xf numFmtId="185" fontId="16" fillId="0" borderId="19" xfId="1" applyNumberFormat="1" applyFont="1" applyBorder="1" applyAlignment="1">
      <alignment horizontal="center" vertical="center"/>
    </xf>
    <xf numFmtId="185" fontId="16" fillId="0" borderId="19" xfId="4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right" vertical="center" wrapText="1"/>
    </xf>
    <xf numFmtId="0" fontId="13" fillId="2" borderId="3" xfId="0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right" vertical="center" wrapText="1"/>
    </xf>
    <xf numFmtId="0" fontId="12" fillId="2" borderId="3" xfId="2" applyFont="1" applyFill="1" applyBorder="1" applyAlignment="1">
      <alignment horizontal="right" vertical="center" wrapText="1"/>
    </xf>
    <xf numFmtId="4" fontId="24" fillId="0" borderId="0" xfId="0" applyNumberFormat="1" applyFont="1"/>
    <xf numFmtId="0" fontId="16" fillId="0" borderId="54" xfId="4" applyFont="1" applyBorder="1" applyAlignment="1">
      <alignment horizontal="center" vertical="center"/>
    </xf>
    <xf numFmtId="0" fontId="16" fillId="0" borderId="55" xfId="4" applyFont="1" applyBorder="1" applyAlignment="1">
      <alignment horizontal="center" vertical="center"/>
    </xf>
    <xf numFmtId="43" fontId="16" fillId="0" borderId="55" xfId="1" applyFont="1" applyBorder="1" applyAlignment="1">
      <alignment horizontal="right" vertical="center"/>
    </xf>
    <xf numFmtId="0" fontId="16" fillId="0" borderId="16" xfId="0" applyFont="1" applyBorder="1" applyAlignment="1">
      <alignment vertical="center" wrapText="1"/>
    </xf>
    <xf numFmtId="0" fontId="0" fillId="0" borderId="26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2" fontId="0" fillId="0" borderId="55" xfId="0" applyNumberFormat="1" applyBorder="1" applyAlignment="1">
      <alignment horizontal="center" vertical="center"/>
    </xf>
    <xf numFmtId="0" fontId="11" fillId="7" borderId="32" xfId="4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 wrapText="1"/>
    </xf>
    <xf numFmtId="10" fontId="12" fillId="0" borderId="1" xfId="1" applyNumberFormat="1" applyFont="1" applyBorder="1" applyAlignment="1">
      <alignment vertical="center"/>
    </xf>
    <xf numFmtId="10" fontId="12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right" vertical="center"/>
    </xf>
    <xf numFmtId="43" fontId="0" fillId="0" borderId="0" xfId="0" applyNumberFormat="1"/>
    <xf numFmtId="43" fontId="16" fillId="7" borderId="16" xfId="1" applyFont="1" applyFill="1" applyBorder="1" applyAlignment="1">
      <alignment horizontal="center" vertical="center"/>
    </xf>
    <xf numFmtId="43" fontId="11" fillId="7" borderId="17" xfId="1" applyFont="1" applyFill="1" applyBorder="1" applyAlignment="1">
      <alignment horizontal="center" vertical="center"/>
    </xf>
    <xf numFmtId="43" fontId="11" fillId="0" borderId="16" xfId="1" applyFont="1" applyBorder="1" applyAlignment="1">
      <alignment horizontal="center" vertical="center"/>
    </xf>
    <xf numFmtId="43" fontId="7" fillId="0" borderId="35" xfId="1" applyFont="1" applyBorder="1" applyAlignment="1">
      <alignment vertical="center"/>
    </xf>
    <xf numFmtId="43" fontId="11" fillId="9" borderId="21" xfId="1" applyFont="1" applyFill="1" applyBorder="1" applyAlignment="1">
      <alignment horizontal="center" vertical="center"/>
    </xf>
    <xf numFmtId="43" fontId="11" fillId="9" borderId="34" xfId="1" applyFont="1" applyFill="1" applyBorder="1" applyAlignment="1">
      <alignment horizontal="center" vertical="center"/>
    </xf>
    <xf numFmtId="43" fontId="16" fillId="0" borderId="18" xfId="1" applyFont="1" applyBorder="1" applyAlignment="1">
      <alignment vertical="center"/>
    </xf>
    <xf numFmtId="43" fontId="16" fillId="0" borderId="17" xfId="1" applyFont="1" applyBorder="1" applyAlignment="1">
      <alignment horizontal="left" vertical="center"/>
    </xf>
    <xf numFmtId="43" fontId="16" fillId="0" borderId="48" xfId="1" applyFont="1" applyBorder="1" applyAlignment="1">
      <alignment horizontal="right" vertical="center"/>
    </xf>
    <xf numFmtId="43" fontId="16" fillId="0" borderId="30" xfId="1" applyFont="1" applyBorder="1" applyAlignment="1">
      <alignment horizontal="right" vertical="center"/>
    </xf>
    <xf numFmtId="43" fontId="11" fillId="11" borderId="35" xfId="1" applyFont="1" applyFill="1" applyBorder="1" applyAlignment="1">
      <alignment horizontal="right" vertical="center"/>
    </xf>
    <xf numFmtId="43" fontId="22" fillId="0" borderId="0" xfId="1" applyFont="1" applyAlignment="1">
      <alignment vertical="center"/>
    </xf>
    <xf numFmtId="43" fontId="11" fillId="11" borderId="27" xfId="1" applyFont="1" applyFill="1" applyBorder="1" applyAlignment="1">
      <alignment horizontal="right" vertical="center"/>
    </xf>
    <xf numFmtId="43" fontId="11" fillId="11" borderId="20" xfId="1" applyFont="1" applyFill="1" applyBorder="1" applyAlignment="1">
      <alignment horizontal="right" vertical="center"/>
    </xf>
    <xf numFmtId="43" fontId="11" fillId="11" borderId="31" xfId="1" applyFont="1" applyFill="1" applyBorder="1" applyAlignment="1">
      <alignment horizontal="right" vertical="center"/>
    </xf>
    <xf numFmtId="43" fontId="11" fillId="9" borderId="16" xfId="1" applyFont="1" applyFill="1" applyBorder="1" applyAlignment="1">
      <alignment horizontal="center" vertical="center"/>
    </xf>
    <xf numFmtId="43" fontId="11" fillId="9" borderId="17" xfId="1" applyFont="1" applyFill="1" applyBorder="1" applyAlignment="1">
      <alignment horizontal="center" vertical="center"/>
    </xf>
    <xf numFmtId="43" fontId="11" fillId="7" borderId="35" xfId="1" applyFont="1" applyFill="1" applyBorder="1" applyAlignment="1">
      <alignment horizontal="center" vertical="center"/>
    </xf>
    <xf numFmtId="0" fontId="11" fillId="0" borderId="16" xfId="0" applyFont="1" applyBorder="1" applyAlignment="1">
      <alignment vertical="center" wrapText="1"/>
    </xf>
    <xf numFmtId="43" fontId="22" fillId="0" borderId="0" xfId="0" applyNumberFormat="1" applyFont="1" applyAlignment="1">
      <alignment vertical="center"/>
    </xf>
    <xf numFmtId="0" fontId="16" fillId="0" borderId="29" xfId="4" applyFont="1" applyBorder="1" applyAlignment="1">
      <alignment horizontal="left" vertical="center"/>
    </xf>
    <xf numFmtId="0" fontId="16" fillId="0" borderId="30" xfId="4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0" fontId="16" fillId="0" borderId="28" xfId="4" applyFont="1" applyBorder="1" applyAlignment="1">
      <alignment horizontal="left" vertical="center"/>
    </xf>
    <xf numFmtId="2" fontId="0" fillId="0" borderId="26" xfId="0" applyNumberFormat="1" applyBorder="1" applyAlignment="1">
      <alignment horizontal="center" vertical="center"/>
    </xf>
    <xf numFmtId="0" fontId="16" fillId="0" borderId="26" xfId="4" applyFont="1" applyBorder="1" applyAlignment="1">
      <alignment vertical="center" wrapText="1"/>
    </xf>
    <xf numFmtId="0" fontId="16" fillId="0" borderId="19" xfId="4" applyFont="1" applyBorder="1" applyAlignment="1">
      <alignment vertical="center" wrapText="1"/>
    </xf>
    <xf numFmtId="4" fontId="16" fillId="0" borderId="19" xfId="4" applyNumberFormat="1" applyFont="1" applyBorder="1" applyAlignment="1">
      <alignment vertical="center" wrapText="1"/>
    </xf>
    <xf numFmtId="0" fontId="16" fillId="0" borderId="30" xfId="4" applyFont="1" applyBorder="1" applyAlignment="1">
      <alignment vertical="center" wrapText="1"/>
    </xf>
    <xf numFmtId="0" fontId="11" fillId="7" borderId="16" xfId="4" applyFont="1" applyFill="1" applyBorder="1" applyAlignment="1">
      <alignment horizontal="center" vertical="center" wrapText="1"/>
    </xf>
    <xf numFmtId="0" fontId="11" fillId="9" borderId="21" xfId="4" applyFont="1" applyFill="1" applyBorder="1" applyAlignment="1">
      <alignment horizontal="center" vertical="center" wrapText="1"/>
    </xf>
    <xf numFmtId="0" fontId="11" fillId="0" borderId="18" xfId="4" applyFont="1" applyBorder="1" applyAlignment="1">
      <alignment vertical="center" wrapText="1"/>
    </xf>
    <xf numFmtId="4" fontId="16" fillId="0" borderId="26" xfId="4" applyNumberFormat="1" applyFont="1" applyBorder="1" applyAlignment="1">
      <alignment vertical="center" wrapText="1"/>
    </xf>
    <xf numFmtId="4" fontId="16" fillId="0" borderId="47" xfId="4" applyNumberFormat="1" applyFont="1" applyBorder="1" applyAlignment="1">
      <alignment vertical="center" wrapText="1"/>
    </xf>
    <xf numFmtId="4" fontId="16" fillId="0" borderId="30" xfId="4" applyNumberFormat="1" applyFont="1" applyBorder="1" applyAlignment="1">
      <alignment vertical="center" wrapText="1"/>
    </xf>
    <xf numFmtId="0" fontId="0" fillId="11" borderId="16" xfId="0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0" fillId="11" borderId="26" xfId="0" applyFill="1" applyBorder="1" applyAlignment="1">
      <alignment vertical="center" wrapText="1"/>
    </xf>
    <xf numFmtId="0" fontId="0" fillId="11" borderId="19" xfId="0" applyFill="1" applyBorder="1" applyAlignment="1">
      <alignment vertical="center" wrapText="1"/>
    </xf>
    <xf numFmtId="0" fontId="0" fillId="11" borderId="30" xfId="0" applyFill="1" applyBorder="1" applyAlignment="1">
      <alignment vertical="center" wrapText="1"/>
    </xf>
    <xf numFmtId="0" fontId="11" fillId="9" borderId="16" xfId="4" applyFont="1" applyFill="1" applyBorder="1" applyAlignment="1">
      <alignment horizontal="center" vertical="center" wrapText="1"/>
    </xf>
    <xf numFmtId="4" fontId="16" fillId="0" borderId="55" xfId="4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/>
    </xf>
    <xf numFmtId="17" fontId="12" fillId="0" borderId="1" xfId="2" applyNumberFormat="1" applyFont="1" applyBorder="1" applyAlignment="1">
      <alignment horizontal="center" vertical="center"/>
    </xf>
    <xf numFmtId="1" fontId="12" fillId="0" borderId="1" xfId="2" applyNumberFormat="1" applyFont="1" applyBorder="1" applyAlignment="1">
      <alignment horizontal="center" vertical="center"/>
    </xf>
    <xf numFmtId="43" fontId="0" fillId="0" borderId="19" xfId="1" applyFont="1" applyBorder="1" applyAlignment="1">
      <alignment vertical="center"/>
    </xf>
    <xf numFmtId="0" fontId="12" fillId="0" borderId="1" xfId="2" applyFont="1" applyBorder="1" applyAlignment="1">
      <alignment horizontal="center" vertical="center"/>
    </xf>
    <xf numFmtId="0" fontId="14" fillId="2" borderId="1" xfId="0" applyFont="1" applyFill="1" applyBorder="1" applyAlignment="1">
      <alignment horizontal="right" vertical="center" wrapText="1"/>
    </xf>
    <xf numFmtId="0" fontId="11" fillId="0" borderId="1" xfId="2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right" vertical="center" wrapText="1"/>
    </xf>
    <xf numFmtId="0" fontId="13" fillId="2" borderId="4" xfId="0" applyFont="1" applyFill="1" applyBorder="1" applyAlignment="1">
      <alignment horizontal="right" vertical="center" wrapText="1"/>
    </xf>
    <xf numFmtId="0" fontId="13" fillId="2" borderId="3" xfId="0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right" vertical="center" wrapText="1"/>
    </xf>
    <xf numFmtId="0" fontId="12" fillId="2" borderId="2" xfId="2" applyFont="1" applyFill="1" applyBorder="1" applyAlignment="1">
      <alignment horizontal="right" vertical="center" wrapText="1"/>
    </xf>
    <xf numFmtId="0" fontId="12" fillId="2" borderId="4" xfId="2" applyFont="1" applyFill="1" applyBorder="1" applyAlignment="1">
      <alignment horizontal="right" vertical="center" wrapText="1"/>
    </xf>
    <xf numFmtId="0" fontId="12" fillId="2" borderId="3" xfId="2" applyFont="1" applyFill="1" applyBorder="1" applyAlignment="1">
      <alignment horizontal="right" vertical="center" wrapText="1"/>
    </xf>
    <xf numFmtId="0" fontId="11" fillId="0" borderId="18" xfId="4" applyFont="1" applyBorder="1" applyAlignment="1">
      <alignment horizontal="right" vertical="center"/>
    </xf>
    <xf numFmtId="0" fontId="11" fillId="0" borderId="24" xfId="4" applyFont="1" applyBorder="1" applyAlignment="1">
      <alignment horizontal="right" vertical="center"/>
    </xf>
    <xf numFmtId="0" fontId="11" fillId="10" borderId="15" xfId="4" applyFont="1" applyFill="1" applyBorder="1" applyAlignment="1">
      <alignment horizontal="center" vertical="center"/>
    </xf>
    <xf numFmtId="0" fontId="11" fillId="10" borderId="18" xfId="4" applyFont="1" applyFill="1" applyBorder="1" applyAlignment="1">
      <alignment horizontal="center" vertical="center"/>
    </xf>
    <xf numFmtId="0" fontId="11" fillId="10" borderId="17" xfId="4" applyFont="1" applyFill="1" applyBorder="1" applyAlignment="1">
      <alignment horizontal="center" vertical="center"/>
    </xf>
    <xf numFmtId="0" fontId="7" fillId="11" borderId="42" xfId="0" applyFont="1" applyFill="1" applyBorder="1" applyAlignment="1">
      <alignment horizontal="left" vertical="center"/>
    </xf>
    <xf numFmtId="0" fontId="7" fillId="11" borderId="43" xfId="0" applyFont="1" applyFill="1" applyBorder="1" applyAlignment="1">
      <alignment horizontal="left" vertical="center"/>
    </xf>
    <xf numFmtId="0" fontId="7" fillId="11" borderId="44" xfId="0" applyFont="1" applyFill="1" applyBorder="1" applyAlignment="1">
      <alignment horizontal="left" vertical="center"/>
    </xf>
    <xf numFmtId="0" fontId="7" fillId="11" borderId="16" xfId="0" applyFont="1" applyFill="1" applyBorder="1" applyAlignment="1">
      <alignment horizontal="left" vertical="center"/>
    </xf>
    <xf numFmtId="0" fontId="7" fillId="11" borderId="39" xfId="0" applyFont="1" applyFill="1" applyBorder="1" applyAlignment="1">
      <alignment horizontal="left" vertical="center"/>
    </xf>
    <xf numFmtId="0" fontId="7" fillId="11" borderId="40" xfId="0" applyFont="1" applyFill="1" applyBorder="1" applyAlignment="1">
      <alignment horizontal="left" vertical="center"/>
    </xf>
    <xf numFmtId="0" fontId="7" fillId="11" borderId="41" xfId="0" applyFont="1" applyFill="1" applyBorder="1" applyAlignment="1">
      <alignment horizontal="left" vertical="center"/>
    </xf>
    <xf numFmtId="0" fontId="7" fillId="11" borderId="36" xfId="0" applyFont="1" applyFill="1" applyBorder="1" applyAlignment="1">
      <alignment horizontal="left" vertical="center"/>
    </xf>
    <xf numFmtId="0" fontId="7" fillId="11" borderId="37" xfId="0" applyFont="1" applyFill="1" applyBorder="1" applyAlignment="1">
      <alignment horizontal="left" vertical="center"/>
    </xf>
    <xf numFmtId="0" fontId="7" fillId="11" borderId="38" xfId="0" applyFont="1" applyFill="1" applyBorder="1" applyAlignment="1">
      <alignment horizontal="left" vertical="center"/>
    </xf>
    <xf numFmtId="0" fontId="7" fillId="11" borderId="45" xfId="0" applyFont="1" applyFill="1" applyBorder="1" applyAlignment="1">
      <alignment horizontal="center"/>
    </xf>
    <xf numFmtId="0" fontId="35" fillId="11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4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1" fillId="0" borderId="51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78" fillId="14" borderId="52" xfId="204" applyFont="1" applyFill="1" applyBorder="1" applyAlignment="1">
      <alignment horizontal="center" wrapText="1"/>
    </xf>
    <xf numFmtId="0" fontId="78" fillId="14" borderId="45" xfId="204" applyFont="1" applyFill="1" applyBorder="1" applyAlignment="1">
      <alignment horizontal="center" wrapText="1"/>
    </xf>
    <xf numFmtId="0" fontId="78" fillId="14" borderId="53" xfId="204" applyFont="1" applyFill="1" applyBorder="1" applyAlignment="1">
      <alignment horizontal="center" wrapText="1"/>
    </xf>
  </cellXfs>
  <cellStyles count="238">
    <cellStyle name="0,0_x000d__x000a_NA_x000d__x000a_" xfId="21"/>
    <cellStyle name="0,0_x000d__x000a_NA_x000d__x000a_ 2" xfId="22"/>
    <cellStyle name="12" xfId="23"/>
    <cellStyle name="Estilo 1" xfId="24"/>
    <cellStyle name="Euro" xfId="25"/>
    <cellStyle name="Euro 2" xfId="26"/>
    <cellStyle name="Euro 3" xfId="27"/>
    <cellStyle name="Euro 4" xfId="28"/>
    <cellStyle name="Euro 5" xfId="29"/>
    <cellStyle name="Euro 6" xfId="30"/>
    <cellStyle name="Excel Built-in Currency" xfId="31"/>
    <cellStyle name="Excel Built-in Normal" xfId="2"/>
    <cellStyle name="Excel Built-in Normal 2" xfId="32"/>
    <cellStyle name="Excel Built-in Percent" xfId="33"/>
    <cellStyle name="HEADER" xfId="34"/>
    <cellStyle name="Heading" xfId="35"/>
    <cellStyle name="Heading 1" xfId="36"/>
    <cellStyle name="Heading1" xfId="37"/>
    <cellStyle name="Heading1 1" xfId="38"/>
    <cellStyle name="Hiperlink 2" xfId="39"/>
    <cellStyle name="Milliers [0]_after_discount" xfId="40"/>
    <cellStyle name="Milliers_after_discount" xfId="41"/>
    <cellStyle name="Model" xfId="42"/>
    <cellStyle name="Moeda 2" xfId="43"/>
    <cellStyle name="Moeda 2 2" xfId="44"/>
    <cellStyle name="Moeda 2 2 2" xfId="45"/>
    <cellStyle name="Moeda 2 2 3" xfId="46"/>
    <cellStyle name="Moeda 2 2 4" xfId="203"/>
    <cellStyle name="Moeda 2 3" xfId="47"/>
    <cellStyle name="Moeda 2 4" xfId="48"/>
    <cellStyle name="Moeda 3" xfId="49"/>
    <cellStyle name="Moeda 3 2" xfId="50"/>
    <cellStyle name="Moeda 3 3" xfId="51"/>
    <cellStyle name="Moeda 3 4" xfId="15"/>
    <cellStyle name="Moeda 3 4 2" xfId="19"/>
    <cellStyle name="Moeda 4" xfId="52"/>
    <cellStyle name="Moeda 4 2" xfId="53"/>
    <cellStyle name="Moeda 4 2 2" xfId="54"/>
    <cellStyle name="Moeda 4 2 3" xfId="55"/>
    <cellStyle name="Moeda 5" xfId="56"/>
    <cellStyle name="Moeda 5 2" xfId="57"/>
    <cellStyle name="Moeda 6" xfId="8"/>
    <cellStyle name="Monétaire [0]_after_discount" xfId="58"/>
    <cellStyle name="Monétaire_after_discount" xfId="59"/>
    <cellStyle name="Normal" xfId="0" builtinId="0"/>
    <cellStyle name="Normal 10" xfId="60"/>
    <cellStyle name="Normal 10 20" xfId="61"/>
    <cellStyle name="Normal 11" xfId="62"/>
    <cellStyle name="Normal 12" xfId="161"/>
    <cellStyle name="Normal 12 2" xfId="167"/>
    <cellStyle name="Normal 13" xfId="164"/>
    <cellStyle name="Normal 13 2" xfId="175"/>
    <cellStyle name="Normal 14" xfId="179"/>
    <cellStyle name="Normal 15" xfId="202"/>
    <cellStyle name="Normal 15 2" xfId="212"/>
    <cellStyle name="Normal 15 3" xfId="216"/>
    <cellStyle name="Normal 15 3 2" xfId="229"/>
    <cellStyle name="Normal 16" xfId="7"/>
    <cellStyle name="Normal 2" xfId="9"/>
    <cellStyle name="Normal 2 2" xfId="13"/>
    <cellStyle name="Normal 2 2 2" xfId="16"/>
    <cellStyle name="Normal 2 2 3" xfId="63"/>
    <cellStyle name="Normal 2 2 4" xfId="64"/>
    <cellStyle name="Normal 2 2 5" xfId="65"/>
    <cellStyle name="Normal 2 2 6" xfId="181"/>
    <cellStyle name="Normal 2 3" xfId="66"/>
    <cellStyle name="Normal 2 4" xfId="67"/>
    <cellStyle name="Normal 2 5" xfId="68"/>
    <cellStyle name="Normal 2 5 2" xfId="12"/>
    <cellStyle name="Normal 2 5 2 2" xfId="170"/>
    <cellStyle name="Normal 3" xfId="4"/>
    <cellStyle name="Normal 3 10" xfId="178"/>
    <cellStyle name="Normal 3 10 2" xfId="192"/>
    <cellStyle name="Normal 3 10 2 2" xfId="205"/>
    <cellStyle name="Normal 3 10 3" xfId="218"/>
    <cellStyle name="Normal 3 10 4" xfId="231"/>
    <cellStyle name="Normal 3 11" xfId="185"/>
    <cellStyle name="Normal 3 11 2" xfId="193"/>
    <cellStyle name="Normal 3 11 2 2" xfId="207"/>
    <cellStyle name="Normal 3 11 3" xfId="206"/>
    <cellStyle name="Normal 3 11 4" xfId="219"/>
    <cellStyle name="Normal 3 11 5" xfId="233"/>
    <cellStyle name="Normal 3 12" xfId="10"/>
    <cellStyle name="Normal 3 2" xfId="69"/>
    <cellStyle name="Normal 3 3" xfId="70"/>
    <cellStyle name="Normal 3 3 2" xfId="71"/>
    <cellStyle name="Normal 3 4" xfId="72"/>
    <cellStyle name="Normal 3 5" xfId="73"/>
    <cellStyle name="Normal 3 6" xfId="166"/>
    <cellStyle name="Normal 3 6 2" xfId="174"/>
    <cellStyle name="Normal 3 6 2 2" xfId="183"/>
    <cellStyle name="Normal 3 6 2 2 2" xfId="197"/>
    <cellStyle name="Normal 3 6 2 2 3" xfId="225"/>
    <cellStyle name="Normal 3 6 2 2 4" xfId="237"/>
    <cellStyle name="Normal 3 6 2 3" xfId="195"/>
    <cellStyle name="Normal 3 6 2 3 2" xfId="223"/>
    <cellStyle name="Normal 3 6 2 3 3" xfId="235"/>
    <cellStyle name="Normal 3 7" xfId="169"/>
    <cellStyle name="Normal 3 7 2" xfId="184"/>
    <cellStyle name="Normal 3 8" xfId="172"/>
    <cellStyle name="Normal 3 8 2" xfId="177"/>
    <cellStyle name="Normal 3 8 2 2" xfId="194"/>
    <cellStyle name="Normal 3 8 2 2 2" xfId="224"/>
    <cellStyle name="Normal 3 8 2 2 3" xfId="236"/>
    <cellStyle name="Normal 3 8 3" xfId="180"/>
    <cellStyle name="Normal 3 8 3 2" xfId="196"/>
    <cellStyle name="Normal 3 8 3 3" xfId="208"/>
    <cellStyle name="Normal 3 8 3 3 2" xfId="220"/>
    <cellStyle name="Normal 3 8 3 4" xfId="217"/>
    <cellStyle name="Normal 3 8 3 5" xfId="232"/>
    <cellStyle name="Normal 3 8 4" xfId="186"/>
    <cellStyle name="Normal 3 8 5" xfId="222"/>
    <cellStyle name="Normal 3 8 6" xfId="234"/>
    <cellStyle name="Normal 3 9" xfId="176"/>
    <cellStyle name="Normal 3 9 2" xfId="191"/>
    <cellStyle name="Normal 3 9 2 2" xfId="204"/>
    <cellStyle name="Normal 3 9 2 3" xfId="221"/>
    <cellStyle name="Normal 3 9 2 4" xfId="230"/>
    <cellStyle name="Normal 3_ORÇAMENTO_URBANISMO 2" xfId="74"/>
    <cellStyle name="Normal 4" xfId="6"/>
    <cellStyle name="Normal 4 10" xfId="188"/>
    <cellStyle name="Normal 4 11 2" xfId="187"/>
    <cellStyle name="Normal 4 2" xfId="75"/>
    <cellStyle name="Normal 4 2 2" xfId="76"/>
    <cellStyle name="Normal 4 2 3" xfId="77"/>
    <cellStyle name="Normal 4 2 4" xfId="78"/>
    <cellStyle name="Normal 4 2 5" xfId="79"/>
    <cellStyle name="Normal 4 3" xfId="80"/>
    <cellStyle name="Normal 4 4" xfId="81"/>
    <cellStyle name="Normal 4 5" xfId="82"/>
    <cellStyle name="Normal 4 6" xfId="198"/>
    <cellStyle name="Normal 4 6 2" xfId="209"/>
    <cellStyle name="Normal 4 6 3" xfId="213"/>
    <cellStyle name="Normal 4 6 3 2" xfId="226"/>
    <cellStyle name="Normal 4 7" xfId="20"/>
    <cellStyle name="Normal 4 7 2 2 2" xfId="189"/>
    <cellStyle name="Normal 5" xfId="83"/>
    <cellStyle name="Normal 5 2" xfId="84"/>
    <cellStyle name="Normal 6" xfId="85"/>
    <cellStyle name="Normal 6 2" xfId="86"/>
    <cellStyle name="Normal 7" xfId="87"/>
    <cellStyle name="Normal 7 2" xfId="88"/>
    <cellStyle name="Normal 8" xfId="89"/>
    <cellStyle name="Normal 8 2" xfId="90"/>
    <cellStyle name="Normal 9" xfId="91"/>
    <cellStyle name="Œ…‹æØ‚è [0.00]_COST_SUM" xfId="92"/>
    <cellStyle name="Œ…‹æØ‚è_COST_SUM" xfId="93"/>
    <cellStyle name="padroes" xfId="94"/>
    <cellStyle name="planilhas" xfId="95"/>
    <cellStyle name="Porcentagem" xfId="3" builtinId="5"/>
    <cellStyle name="Porcentagem 2" xfId="96"/>
    <cellStyle name="Porcentagem 2 2" xfId="97"/>
    <cellStyle name="Porcentagem 2 2 2" xfId="98"/>
    <cellStyle name="Porcentagem 2 2 2 2" xfId="17"/>
    <cellStyle name="Porcentagem 2 2 3" xfId="99"/>
    <cellStyle name="Porcentagem 2 3" xfId="100"/>
    <cellStyle name="Porcentagem 2 4" xfId="101"/>
    <cellStyle name="Porcentagem 2 5" xfId="200"/>
    <cellStyle name="Porcentagem 2 5 2" xfId="211"/>
    <cellStyle name="Porcentagem 2 5 3" xfId="215"/>
    <cellStyle name="Porcentagem 2 5 3 2" xfId="228"/>
    <cellStyle name="Porcentagem 3" xfId="102"/>
    <cellStyle name="Porcentagem 3 2" xfId="103"/>
    <cellStyle name="Porcentagem 3 3" xfId="104"/>
    <cellStyle name="Porcentagem 3 4" xfId="105"/>
    <cellStyle name="Porcentagem 4" xfId="106"/>
    <cellStyle name="Porcentagem 4 2" xfId="107"/>
    <cellStyle name="Porcentagem 4 2 2" xfId="108"/>
    <cellStyle name="Porcentagem 4 2 3" xfId="109"/>
    <cellStyle name="Porcentagem 5" xfId="110"/>
    <cellStyle name="Porcentagem 5 2" xfId="111"/>
    <cellStyle name="Porcentagem 6" xfId="171"/>
    <cellStyle name="Porcentagem 7" xfId="190"/>
    <cellStyle name="Result" xfId="112"/>
    <cellStyle name="Result 1" xfId="113"/>
    <cellStyle name="Result2" xfId="114"/>
    <cellStyle name="Result2 1" xfId="115"/>
    <cellStyle name="Separador de m" xfId="116"/>
    <cellStyle name="Separador de milhares 10" xfId="117"/>
    <cellStyle name="Separador de milhares 10 2" xfId="118"/>
    <cellStyle name="Separador de milhares 11" xfId="162"/>
    <cellStyle name="Separador de milhares 11 2" xfId="168"/>
    <cellStyle name="Separador de milhares 12" xfId="165"/>
    <cellStyle name="Separador de milhares 2" xfId="18"/>
    <cellStyle name="Separador de milhares 2 2" xfId="119"/>
    <cellStyle name="Separador de milhares 2 2 2" xfId="120"/>
    <cellStyle name="Separador de milhares 2 3" xfId="121"/>
    <cellStyle name="Separador de milhares 2 4" xfId="122"/>
    <cellStyle name="Separador de milhares 2 5" xfId="11"/>
    <cellStyle name="Separador de milhares 2 5 2" xfId="14"/>
    <cellStyle name="Separador de milhares 2 6" xfId="123"/>
    <cellStyle name="Separador de milhares 2 7" xfId="199"/>
    <cellStyle name="Separador de milhares 2 7 2" xfId="210"/>
    <cellStyle name="Separador de milhares 2 7 3" xfId="214"/>
    <cellStyle name="Separador de milhares 2 7 3 2" xfId="227"/>
    <cellStyle name="Separador de milhares 3" xfId="124"/>
    <cellStyle name="Separador de milhares 3 2" xfId="125"/>
    <cellStyle name="Separador de milhares 3 2 2" xfId="126"/>
    <cellStyle name="Separador de milhares 3 3" xfId="127"/>
    <cellStyle name="Separador de milhares 3 4" xfId="128"/>
    <cellStyle name="Separador de milhares 4" xfId="129"/>
    <cellStyle name="Separador de milhares 4 2" xfId="130"/>
    <cellStyle name="Separador de milhares 4 3" xfId="131"/>
    <cellStyle name="Separador de milhares 4 3 2" xfId="132"/>
    <cellStyle name="Separador de milhares 4 4" xfId="133"/>
    <cellStyle name="Separador de milhares 4 5" xfId="134"/>
    <cellStyle name="Separador de milhares 5" xfId="135"/>
    <cellStyle name="Separador de milhares 5 2" xfId="136"/>
    <cellStyle name="Separador de milhares 5 3" xfId="137"/>
    <cellStyle name="Separador de milhares 6" xfId="138"/>
    <cellStyle name="Separador de milhares 6 2" xfId="139"/>
    <cellStyle name="Separador de milhares 7" xfId="140"/>
    <cellStyle name="Separador de milhares 7 2" xfId="141"/>
    <cellStyle name="Separador de milhares 8" xfId="142"/>
    <cellStyle name="Separador de milhares 9" xfId="143"/>
    <cellStyle name="subhead" xfId="144"/>
    <cellStyle name="Título 1 1" xfId="163"/>
    <cellStyle name="Vírgula" xfId="1" builtinId="3"/>
    <cellStyle name="Vírgula 2" xfId="5"/>
    <cellStyle name="Vírgula 2 2" xfId="146"/>
    <cellStyle name="Vírgula 2 2 2" xfId="147"/>
    <cellStyle name="Vírgula 2 2 3" xfId="148"/>
    <cellStyle name="Vírgula 2 3" xfId="145"/>
    <cellStyle name="Vírgula 3" xfId="149"/>
    <cellStyle name="Vírgula 3 2" xfId="150"/>
    <cellStyle name="Vírgula 3 3" xfId="151"/>
    <cellStyle name="Vírgula 3 4" xfId="152"/>
    <cellStyle name="Vírgula 4" xfId="153"/>
    <cellStyle name="Vírgula 4 2" xfId="154"/>
    <cellStyle name="Vírgula 4 2 2" xfId="155"/>
    <cellStyle name="Vírgula 4 2 3" xfId="156"/>
    <cellStyle name="Vírgula 5" xfId="157"/>
    <cellStyle name="Vírgula 5 2" xfId="158"/>
    <cellStyle name="Vírgula 6" xfId="159"/>
    <cellStyle name="Vírgula 7" xfId="160"/>
    <cellStyle name="Vírgula 8" xfId="173"/>
    <cellStyle name="Vírgula 8 2" xfId="182"/>
    <cellStyle name="Vírgula 9" xfId="20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</xdr:colOff>
      <xdr:row>6</xdr:row>
      <xdr:rowOff>9525</xdr:rowOff>
    </xdr:from>
    <xdr:to>
      <xdr:col>18</xdr:col>
      <xdr:colOff>47625</xdr:colOff>
      <xdr:row>20</xdr:row>
      <xdr:rowOff>161498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7CE6EC06-6E75-4B52-9C0C-069854953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25875" y="1152525"/>
          <a:ext cx="4895850" cy="2818973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</xdr:colOff>
      <xdr:row>22</xdr:row>
      <xdr:rowOff>9525</xdr:rowOff>
    </xdr:from>
    <xdr:to>
      <xdr:col>15</xdr:col>
      <xdr:colOff>476250</xdr:colOff>
      <xdr:row>31</xdr:row>
      <xdr:rowOff>64993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6B6AD012-C819-4A52-B1C6-4A67DD701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7393491" y="3342434"/>
          <a:ext cx="1769968" cy="3486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X59"/>
  <sheetViews>
    <sheetView tabSelected="1" zoomScale="130" zoomScaleNormal="130" workbookViewId="0">
      <selection activeCell="D53" sqref="D53"/>
    </sheetView>
  </sheetViews>
  <sheetFormatPr defaultColWidth="11.5703125" defaultRowHeight="12.75"/>
  <cols>
    <col min="1" max="3" width="14.28515625" style="49" customWidth="1"/>
    <col min="4" max="4" width="86.140625" style="50" customWidth="1"/>
    <col min="5" max="5" width="6.28515625" style="49" customWidth="1"/>
    <col min="6" max="6" width="8.42578125" style="49" customWidth="1"/>
    <col min="7" max="9" width="12" style="51" customWidth="1"/>
    <col min="10" max="10" width="15" style="51" customWidth="1"/>
    <col min="11" max="11" width="2.5703125" style="1" customWidth="1"/>
    <col min="12" max="13" width="12.42578125" style="1" bestFit="1" customWidth="1"/>
    <col min="14" max="14" width="11" style="1" bestFit="1" customWidth="1"/>
    <col min="15" max="176" width="9.5703125" style="1" customWidth="1"/>
    <col min="177" max="177" width="6.5703125" style="1" customWidth="1"/>
    <col min="178" max="178" width="72.42578125" style="1" customWidth="1"/>
    <col min="179" max="180" width="8.28515625" style="1" customWidth="1"/>
    <col min="181" max="16384" width="11.5703125" style="23"/>
  </cols>
  <sheetData>
    <row r="1" spans="1:180">
      <c r="A1" s="268" t="s">
        <v>81</v>
      </c>
      <c r="B1" s="268"/>
      <c r="C1" s="268"/>
      <c r="D1" s="268"/>
      <c r="E1" s="268"/>
      <c r="F1" s="268"/>
      <c r="G1" s="268"/>
      <c r="H1" s="268"/>
      <c r="I1" s="268"/>
      <c r="J1" s="268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</row>
    <row r="2" spans="1:180">
      <c r="A2" s="268" t="s">
        <v>56</v>
      </c>
      <c r="B2" s="268"/>
      <c r="C2" s="268"/>
      <c r="D2" s="268"/>
      <c r="E2" s="268"/>
      <c r="F2" s="268"/>
      <c r="G2" s="268"/>
      <c r="H2" s="268"/>
      <c r="I2" s="268"/>
      <c r="J2" s="268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</row>
    <row r="3" spans="1:180" ht="13.5">
      <c r="A3" s="269" t="s">
        <v>0</v>
      </c>
      <c r="B3" s="269"/>
      <c r="C3" s="269"/>
      <c r="D3" s="269"/>
      <c r="E3" s="268" t="s">
        <v>1</v>
      </c>
      <c r="F3" s="268"/>
      <c r="G3" s="22">
        <v>12</v>
      </c>
      <c r="H3" s="24" t="s">
        <v>2</v>
      </c>
      <c r="I3" s="191" t="s">
        <v>553</v>
      </c>
      <c r="J3" s="192">
        <v>0.2351</v>
      </c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</row>
    <row r="4" spans="1:180" ht="13.5">
      <c r="A4" s="269"/>
      <c r="B4" s="269"/>
      <c r="C4" s="269"/>
      <c r="D4" s="269"/>
      <c r="E4" s="268" t="s">
        <v>61</v>
      </c>
      <c r="F4" s="268"/>
      <c r="G4" s="25">
        <v>4080</v>
      </c>
      <c r="H4" s="24" t="s">
        <v>3</v>
      </c>
      <c r="I4" s="191" t="s">
        <v>554</v>
      </c>
      <c r="J4" s="192">
        <v>0.1089</v>
      </c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</row>
    <row r="5" spans="1:180" ht="47.25" customHeight="1">
      <c r="A5" s="26" t="s">
        <v>4</v>
      </c>
      <c r="B5" s="26" t="s">
        <v>62</v>
      </c>
      <c r="C5" s="26" t="s">
        <v>63</v>
      </c>
      <c r="D5" s="27" t="s">
        <v>5</v>
      </c>
      <c r="E5" s="26" t="s">
        <v>6</v>
      </c>
      <c r="F5" s="26" t="s">
        <v>7</v>
      </c>
      <c r="G5" s="28" t="s">
        <v>599</v>
      </c>
      <c r="H5" s="28" t="s">
        <v>600</v>
      </c>
      <c r="I5" s="28" t="s">
        <v>601</v>
      </c>
      <c r="J5" s="28" t="s">
        <v>8</v>
      </c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</row>
    <row r="6" spans="1:180" ht="38.25">
      <c r="A6" s="29" t="s">
        <v>9</v>
      </c>
      <c r="B6" s="29" t="s">
        <v>539</v>
      </c>
      <c r="C6" s="260" t="s">
        <v>461</v>
      </c>
      <c r="D6" s="30" t="s">
        <v>86</v>
      </c>
      <c r="E6" s="29" t="s">
        <v>10</v>
      </c>
      <c r="F6" s="31">
        <f>G3</f>
        <v>12</v>
      </c>
      <c r="G6" s="32">
        <f>IFERROR(VLOOKUP(C6,'COMPOSIÇÃO PRÓPRIA'!B:G,6,0),0)</f>
        <v>10915.199999999997</v>
      </c>
      <c r="H6" s="212">
        <f>$J$3</f>
        <v>0.2351</v>
      </c>
      <c r="I6" s="212">
        <v>0</v>
      </c>
      <c r="J6" s="32">
        <f>(IF(H6=0,0,G6+G6*H6)+IF(I6=0,0,G6+G6*I6))*F6</f>
        <v>161776.36223999993</v>
      </c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</row>
    <row r="7" spans="1:180" ht="38.25">
      <c r="A7" s="29" t="s">
        <v>11</v>
      </c>
      <c r="B7" s="29" t="s">
        <v>539</v>
      </c>
      <c r="C7" s="260" t="s">
        <v>530</v>
      </c>
      <c r="D7" s="30" t="s">
        <v>87</v>
      </c>
      <c r="E7" s="29" t="s">
        <v>12</v>
      </c>
      <c r="F7" s="31">
        <v>4111</v>
      </c>
      <c r="G7" s="32">
        <f>IFERROR(VLOOKUP(C7,'COMPOSIÇÃO PRÓPRIA'!B:G,6,0),0)</f>
        <v>15.863303921568628</v>
      </c>
      <c r="H7" s="212">
        <f t="shared" ref="H7:H11" si="0">$J$3</f>
        <v>0.2351</v>
      </c>
      <c r="I7" s="212">
        <v>0</v>
      </c>
      <c r="J7" s="32">
        <f>(IF(H7=0,0,G7+G7*H7)+IF(I7=0,0,G7+G7*I7))*F7*G3</f>
        <v>966550.36553855287</v>
      </c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</row>
    <row r="8" spans="1:180" ht="38.25">
      <c r="A8" s="29" t="s">
        <v>13</v>
      </c>
      <c r="B8" s="29" t="s">
        <v>539</v>
      </c>
      <c r="C8" s="260" t="s">
        <v>531</v>
      </c>
      <c r="D8" s="30" t="s">
        <v>88</v>
      </c>
      <c r="E8" s="29" t="s">
        <v>14</v>
      </c>
      <c r="F8" s="31">
        <f>F7</f>
        <v>4111</v>
      </c>
      <c r="G8" s="32">
        <f>IFERROR(VLOOKUP(C8,'COMPOSIÇÃO PRÓPRIA'!B:G,6,0),0)</f>
        <v>18.197462549019608</v>
      </c>
      <c r="H8" s="212">
        <f t="shared" si="0"/>
        <v>0.2351</v>
      </c>
      <c r="I8" s="212">
        <v>0</v>
      </c>
      <c r="J8" s="32">
        <f t="shared" ref="J8:J11" si="1">(IF(H8=0,0,G8+G8*H8)+IF(I8=0,0,G8+G8*I8))*F8</f>
        <v>92397.545122543117</v>
      </c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</row>
    <row r="9" spans="1:180" ht="25.5">
      <c r="A9" s="29" t="s">
        <v>15</v>
      </c>
      <c r="B9" s="29" t="s">
        <v>539</v>
      </c>
      <c r="C9" s="260" t="s">
        <v>532</v>
      </c>
      <c r="D9" s="30" t="s">
        <v>89</v>
      </c>
      <c r="E9" s="29" t="s">
        <v>14</v>
      </c>
      <c r="F9" s="31">
        <v>12</v>
      </c>
      <c r="G9" s="32">
        <f>'COMPOSIÇÃO PRÓPRIA'!G157</f>
        <v>648.98949999999991</v>
      </c>
      <c r="H9" s="212">
        <f t="shared" si="0"/>
        <v>0.2351</v>
      </c>
      <c r="I9" s="212">
        <v>0</v>
      </c>
      <c r="J9" s="32">
        <f t="shared" si="1"/>
        <v>9618.8031773999974</v>
      </c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</row>
    <row r="10" spans="1:180">
      <c r="A10" s="29" t="s">
        <v>16</v>
      </c>
      <c r="B10" s="29" t="s">
        <v>73</v>
      </c>
      <c r="C10" s="261" t="s">
        <v>79</v>
      </c>
      <c r="D10" s="30" t="s">
        <v>90</v>
      </c>
      <c r="E10" s="29" t="s">
        <v>14</v>
      </c>
      <c r="F10" s="31">
        <v>45</v>
      </c>
      <c r="G10" s="32">
        <v>1444.21</v>
      </c>
      <c r="H10" s="212">
        <f t="shared" si="0"/>
        <v>0.2351</v>
      </c>
      <c r="I10" s="212">
        <v>0</v>
      </c>
      <c r="J10" s="32">
        <f t="shared" si="1"/>
        <v>80268.469694999992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</row>
    <row r="11" spans="1:180" ht="21.75" customHeight="1">
      <c r="A11" s="29" t="s">
        <v>17</v>
      </c>
      <c r="B11" s="29" t="s">
        <v>539</v>
      </c>
      <c r="C11" s="260" t="s">
        <v>533</v>
      </c>
      <c r="D11" s="30" t="s">
        <v>91</v>
      </c>
      <c r="E11" s="29" t="s">
        <v>14</v>
      </c>
      <c r="F11" s="31">
        <v>1982</v>
      </c>
      <c r="G11" s="32">
        <v>4.5049999999999999</v>
      </c>
      <c r="H11" s="212">
        <f t="shared" si="0"/>
        <v>0.2351</v>
      </c>
      <c r="I11" s="212">
        <v>0</v>
      </c>
      <c r="J11" s="32">
        <f t="shared" si="1"/>
        <v>11028.096740999999</v>
      </c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</row>
    <row r="12" spans="1:180" ht="15" customHeight="1">
      <c r="A12" s="273" t="s">
        <v>18</v>
      </c>
      <c r="B12" s="274"/>
      <c r="C12" s="274"/>
      <c r="D12" s="274"/>
      <c r="E12" s="274"/>
      <c r="F12" s="274"/>
      <c r="G12" s="275"/>
      <c r="H12" s="197"/>
      <c r="I12" s="197"/>
      <c r="J12" s="33">
        <f>SUM(J6:J11)</f>
        <v>1321639.6425144959</v>
      </c>
      <c r="K12" s="23"/>
      <c r="L12" s="55"/>
      <c r="M12" s="55"/>
      <c r="N12" s="55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</row>
    <row r="13" spans="1:180" s="34" customFormat="1" ht="5.25" customHeight="1"/>
    <row r="14" spans="1:180" ht="15" customHeight="1">
      <c r="A14" s="26" t="s">
        <v>19</v>
      </c>
      <c r="B14" s="26"/>
      <c r="C14" s="26"/>
      <c r="D14" s="27" t="s">
        <v>20</v>
      </c>
      <c r="E14" s="26" t="s">
        <v>6</v>
      </c>
      <c r="F14" s="26" t="s">
        <v>7</v>
      </c>
      <c r="G14" s="28" t="s">
        <v>21</v>
      </c>
      <c r="H14" s="28"/>
      <c r="I14" s="28"/>
      <c r="J14" s="28" t="s">
        <v>22</v>
      </c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</row>
    <row r="15" spans="1:180" ht="15" customHeight="1">
      <c r="A15" s="35" t="s">
        <v>23</v>
      </c>
      <c r="B15" s="35" t="s">
        <v>62</v>
      </c>
      <c r="C15" s="35" t="s">
        <v>63</v>
      </c>
      <c r="D15" s="36" t="s">
        <v>24</v>
      </c>
      <c r="E15" s="37"/>
      <c r="F15" s="37"/>
      <c r="G15" s="38"/>
      <c r="H15" s="38"/>
      <c r="I15" s="38"/>
      <c r="J15" s="38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</row>
    <row r="16" spans="1:180">
      <c r="A16" s="39" t="s">
        <v>25</v>
      </c>
      <c r="B16" s="39" t="s">
        <v>73</v>
      </c>
      <c r="C16" s="39" t="s">
        <v>76</v>
      </c>
      <c r="D16" s="40" t="s">
        <v>92</v>
      </c>
      <c r="E16" s="39" t="s">
        <v>29</v>
      </c>
      <c r="F16" s="31">
        <v>12141</v>
      </c>
      <c r="G16" s="32">
        <v>7.18</v>
      </c>
      <c r="H16" s="212">
        <f t="shared" ref="H16:H22" si="2">$J$3</f>
        <v>0.2351</v>
      </c>
      <c r="I16" s="212">
        <v>0</v>
      </c>
      <c r="J16" s="32">
        <f t="shared" ref="J16:J22" si="3">(IF(H16=0,0,G16+G16*H16)+IF(I16=0,0,G16+G16*I16))*F16</f>
        <v>107666.60653799999</v>
      </c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</row>
    <row r="17" spans="1:180" ht="25.5">
      <c r="A17" s="39" t="s">
        <v>27</v>
      </c>
      <c r="B17" s="29" t="s">
        <v>539</v>
      </c>
      <c r="C17" s="262" t="s">
        <v>534</v>
      </c>
      <c r="D17" s="40" t="s">
        <v>93</v>
      </c>
      <c r="E17" s="39" t="s">
        <v>26</v>
      </c>
      <c r="F17" s="31">
        <v>2</v>
      </c>
      <c r="G17" s="32">
        <f>'COMPOSIÇÃO PRÓPRIA'!G237</f>
        <v>176.285</v>
      </c>
      <c r="H17" s="212">
        <f t="shared" si="2"/>
        <v>0.2351</v>
      </c>
      <c r="I17" s="212">
        <v>0</v>
      </c>
      <c r="J17" s="32">
        <f t="shared" si="3"/>
        <v>435.45920699999999</v>
      </c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</row>
    <row r="18" spans="1:180">
      <c r="A18" s="39" t="s">
        <v>28</v>
      </c>
      <c r="B18" s="39" t="s">
        <v>73</v>
      </c>
      <c r="C18" s="39" t="s">
        <v>74</v>
      </c>
      <c r="D18" s="40" t="s">
        <v>94</v>
      </c>
      <c r="E18" s="39" t="s">
        <v>26</v>
      </c>
      <c r="F18" s="31">
        <v>2794</v>
      </c>
      <c r="G18" s="32">
        <v>50</v>
      </c>
      <c r="H18" s="212">
        <f t="shared" si="2"/>
        <v>0.2351</v>
      </c>
      <c r="I18" s="212">
        <v>0</v>
      </c>
      <c r="J18" s="32">
        <f t="shared" si="3"/>
        <v>172543.47</v>
      </c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</row>
    <row r="19" spans="1:180">
      <c r="A19" s="39" t="s">
        <v>30</v>
      </c>
      <c r="B19" s="39" t="s">
        <v>71</v>
      </c>
      <c r="C19" s="39" t="s">
        <v>83</v>
      </c>
      <c r="D19" s="40" t="s">
        <v>95</v>
      </c>
      <c r="E19" s="39" t="s">
        <v>26</v>
      </c>
      <c r="F19" s="31">
        <f>F11</f>
        <v>1982</v>
      </c>
      <c r="G19" s="32">
        <v>100.1</v>
      </c>
      <c r="H19" s="212">
        <f t="shared" si="2"/>
        <v>0.2351</v>
      </c>
      <c r="I19" s="212">
        <v>0</v>
      </c>
      <c r="J19" s="32">
        <f t="shared" si="3"/>
        <v>245041.61682</v>
      </c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</row>
    <row r="20" spans="1:180">
      <c r="A20" s="39" t="s">
        <v>31</v>
      </c>
      <c r="B20" s="39" t="s">
        <v>71</v>
      </c>
      <c r="C20" s="39" t="s">
        <v>82</v>
      </c>
      <c r="D20" s="40" t="s">
        <v>96</v>
      </c>
      <c r="E20" s="39" t="s">
        <v>26</v>
      </c>
      <c r="F20" s="31">
        <f>F11</f>
        <v>1982</v>
      </c>
      <c r="G20" s="32">
        <v>4.07</v>
      </c>
      <c r="H20" s="212">
        <f t="shared" si="2"/>
        <v>0.2351</v>
      </c>
      <c r="I20" s="212">
        <v>0</v>
      </c>
      <c r="J20" s="32">
        <f t="shared" si="3"/>
        <v>9963.2305740000011</v>
      </c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</row>
    <row r="21" spans="1:180">
      <c r="A21" s="39" t="s">
        <v>32</v>
      </c>
      <c r="B21" s="39" t="s">
        <v>71</v>
      </c>
      <c r="C21" s="39" t="s">
        <v>84</v>
      </c>
      <c r="D21" s="40" t="s">
        <v>97</v>
      </c>
      <c r="E21" s="39" t="s">
        <v>26</v>
      </c>
      <c r="F21" s="31">
        <f>F11</f>
        <v>1982</v>
      </c>
      <c r="G21" s="32">
        <v>23.75</v>
      </c>
      <c r="H21" s="212">
        <f t="shared" si="2"/>
        <v>0.2351</v>
      </c>
      <c r="I21" s="212">
        <v>0</v>
      </c>
      <c r="J21" s="32">
        <f t="shared" si="3"/>
        <v>58139.244750000005</v>
      </c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</row>
    <row r="22" spans="1:180">
      <c r="A22" s="39" t="s">
        <v>33</v>
      </c>
      <c r="B22" s="39" t="s">
        <v>73</v>
      </c>
      <c r="C22" s="39" t="s">
        <v>75</v>
      </c>
      <c r="D22" s="40" t="s">
        <v>98</v>
      </c>
      <c r="E22" s="39" t="s">
        <v>26</v>
      </c>
      <c r="F22" s="31">
        <v>17872</v>
      </c>
      <c r="G22" s="32">
        <v>3</v>
      </c>
      <c r="H22" s="212">
        <f t="shared" si="2"/>
        <v>0.2351</v>
      </c>
      <c r="I22" s="212">
        <v>0</v>
      </c>
      <c r="J22" s="32">
        <f t="shared" si="3"/>
        <v>66221.121599999999</v>
      </c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</row>
    <row r="23" spans="1:180">
      <c r="A23" s="270" t="s">
        <v>34</v>
      </c>
      <c r="B23" s="271"/>
      <c r="C23" s="271"/>
      <c r="D23" s="271"/>
      <c r="E23" s="271"/>
      <c r="F23" s="271"/>
      <c r="G23" s="272"/>
      <c r="H23" s="196"/>
      <c r="I23" s="196"/>
      <c r="J23" s="41">
        <f>SUM(J16:J22)</f>
        <v>660010.74948899995</v>
      </c>
      <c r="K23" s="23"/>
      <c r="L23" s="55"/>
      <c r="M23" s="55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</row>
    <row r="24" spans="1:180" s="34" customFormat="1" ht="4.5" customHeight="1"/>
    <row r="25" spans="1:180" ht="15" customHeight="1">
      <c r="A25" s="37" t="s">
        <v>35</v>
      </c>
      <c r="B25" s="37" t="s">
        <v>62</v>
      </c>
      <c r="C25" s="37" t="s">
        <v>63</v>
      </c>
      <c r="D25" s="36" t="s">
        <v>36</v>
      </c>
      <c r="E25" s="37" t="s">
        <v>6</v>
      </c>
      <c r="F25" s="37" t="s">
        <v>7</v>
      </c>
      <c r="G25" s="38" t="s">
        <v>21</v>
      </c>
      <c r="H25" s="38"/>
      <c r="I25" s="38"/>
      <c r="J25" s="38" t="s">
        <v>22</v>
      </c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</row>
    <row r="26" spans="1:180" ht="25.5">
      <c r="A26" s="39" t="s">
        <v>37</v>
      </c>
      <c r="B26" s="39" t="s">
        <v>64</v>
      </c>
      <c r="C26" s="39">
        <v>13348</v>
      </c>
      <c r="D26" s="40" t="s">
        <v>65</v>
      </c>
      <c r="E26" s="39" t="s">
        <v>38</v>
      </c>
      <c r="F26" s="31">
        <v>1618</v>
      </c>
      <c r="G26" s="32">
        <v>1.79</v>
      </c>
      <c r="H26" s="212">
        <v>0</v>
      </c>
      <c r="I26" s="211">
        <f>$J$4</f>
        <v>0.1089</v>
      </c>
      <c r="J26" s="32">
        <f t="shared" ref="J26:J44" si="4">(IF(H26=0,0,G26+G26*H26)+IF(I26=0,0,G26+G26*I26))*F26</f>
        <v>3211.6183580000002</v>
      </c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</row>
    <row r="27" spans="1:180">
      <c r="A27" s="39" t="s">
        <v>39</v>
      </c>
      <c r="B27" s="39" t="s">
        <v>80</v>
      </c>
      <c r="C27" s="39">
        <v>13051</v>
      </c>
      <c r="D27" s="40" t="s">
        <v>608</v>
      </c>
      <c r="E27" s="39" t="s">
        <v>38</v>
      </c>
      <c r="F27" s="31">
        <v>1025</v>
      </c>
      <c r="G27" s="32">
        <v>279.31</v>
      </c>
      <c r="H27" s="212">
        <v>0</v>
      </c>
      <c r="I27" s="211">
        <f t="shared" ref="I27:I44" si="5">$J$4</f>
        <v>0.1089</v>
      </c>
      <c r="J27" s="32">
        <f t="shared" si="4"/>
        <v>317470.03047499998</v>
      </c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</row>
    <row r="28" spans="1:180">
      <c r="A28" s="39" t="s">
        <v>40</v>
      </c>
      <c r="B28" s="39" t="s">
        <v>80</v>
      </c>
      <c r="C28" s="39">
        <v>13052</v>
      </c>
      <c r="D28" s="40" t="s">
        <v>399</v>
      </c>
      <c r="E28" s="39" t="s">
        <v>38</v>
      </c>
      <c r="F28" s="31">
        <v>967</v>
      </c>
      <c r="G28" s="32">
        <v>401.55</v>
      </c>
      <c r="H28" s="212">
        <v>0</v>
      </c>
      <c r="I28" s="211">
        <f t="shared" si="5"/>
        <v>0.1089</v>
      </c>
      <c r="J28" s="32">
        <f t="shared" si="4"/>
        <v>430584.59476499999</v>
      </c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</row>
    <row r="29" spans="1:180">
      <c r="A29" s="39" t="s">
        <v>609</v>
      </c>
      <c r="B29" s="39" t="s">
        <v>80</v>
      </c>
      <c r="C29" s="39">
        <v>13056</v>
      </c>
      <c r="D29" s="40" t="s">
        <v>610</v>
      </c>
      <c r="E29" s="39" t="s">
        <v>38</v>
      </c>
      <c r="F29" s="31">
        <v>252</v>
      </c>
      <c r="G29" s="32">
        <v>577.91999999999996</v>
      </c>
      <c r="H29" s="212">
        <v>0</v>
      </c>
      <c r="I29" s="211">
        <f t="shared" si="5"/>
        <v>0.1089</v>
      </c>
      <c r="J29" s="32">
        <f t="shared" ref="J29" si="6">(IF(H29=0,0,G29+G29*H29)+IF(I29=0,0,G29+G29*I29))*F29</f>
        <v>161495.58297599998</v>
      </c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</row>
    <row r="30" spans="1:180" ht="25.5">
      <c r="A30" s="39" t="s">
        <v>41</v>
      </c>
      <c r="B30" s="39" t="s">
        <v>64</v>
      </c>
      <c r="C30" s="39">
        <v>39258</v>
      </c>
      <c r="D30" s="40" t="s">
        <v>66</v>
      </c>
      <c r="E30" s="39" t="s">
        <v>29</v>
      </c>
      <c r="F30" s="31">
        <v>12141</v>
      </c>
      <c r="G30" s="32">
        <v>8.2200000000000006</v>
      </c>
      <c r="H30" s="212">
        <v>0</v>
      </c>
      <c r="I30" s="211">
        <f t="shared" si="5"/>
        <v>0.1089</v>
      </c>
      <c r="J30" s="32">
        <f t="shared" si="4"/>
        <v>110667.13327800001</v>
      </c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</row>
    <row r="31" spans="1:180" ht="25.5">
      <c r="A31" s="39" t="s">
        <v>42</v>
      </c>
      <c r="B31" s="29" t="s">
        <v>539</v>
      </c>
      <c r="C31" s="262" t="s">
        <v>535</v>
      </c>
      <c r="D31" s="40" t="s">
        <v>99</v>
      </c>
      <c r="E31" s="39" t="s">
        <v>38</v>
      </c>
      <c r="F31" s="31">
        <v>5506</v>
      </c>
      <c r="G31" s="32">
        <f>'COMPOSIÇÃO PRÓPRIA'!G277</f>
        <v>11.0657</v>
      </c>
      <c r="H31" s="212">
        <v>0</v>
      </c>
      <c r="I31" s="211">
        <f t="shared" si="5"/>
        <v>0.1089</v>
      </c>
      <c r="J31" s="32">
        <f t="shared" si="4"/>
        <v>67562.775543380005</v>
      </c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</row>
    <row r="32" spans="1:180" ht="25.5">
      <c r="A32" s="39" t="s">
        <v>43</v>
      </c>
      <c r="B32" s="29" t="s">
        <v>539</v>
      </c>
      <c r="C32" s="262" t="s">
        <v>536</v>
      </c>
      <c r="D32" s="40" t="s">
        <v>100</v>
      </c>
      <c r="E32" s="39" t="s">
        <v>38</v>
      </c>
      <c r="F32" s="31">
        <v>2012</v>
      </c>
      <c r="G32" s="32">
        <f>'COMPOSIÇÃO PRÓPRIA'!G317</f>
        <v>17.665700000000001</v>
      </c>
      <c r="H32" s="212">
        <v>0</v>
      </c>
      <c r="I32" s="211">
        <f t="shared" si="5"/>
        <v>0.1089</v>
      </c>
      <c r="J32" s="32">
        <f t="shared" si="4"/>
        <v>39414.063396760001</v>
      </c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</row>
    <row r="33" spans="1:180" ht="76.5">
      <c r="A33" s="39" t="s">
        <v>44</v>
      </c>
      <c r="B33" s="29" t="s">
        <v>539</v>
      </c>
      <c r="C33" s="262" t="s">
        <v>537</v>
      </c>
      <c r="D33" s="40" t="s">
        <v>101</v>
      </c>
      <c r="E33" s="39" t="s">
        <v>38</v>
      </c>
      <c r="F33" s="31">
        <v>2</v>
      </c>
      <c r="G33" s="32">
        <f>'COMPOSIÇÃO PRÓPRIA'!G357</f>
        <v>10568.5589</v>
      </c>
      <c r="H33" s="212">
        <v>0</v>
      </c>
      <c r="I33" s="211">
        <f t="shared" si="5"/>
        <v>0.1089</v>
      </c>
      <c r="J33" s="32">
        <f t="shared" si="4"/>
        <v>23438.949928419999</v>
      </c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</row>
    <row r="34" spans="1:180" ht="114.75">
      <c r="A34" s="39" t="s">
        <v>45</v>
      </c>
      <c r="B34" s="29" t="s">
        <v>539</v>
      </c>
      <c r="C34" s="262" t="s">
        <v>538</v>
      </c>
      <c r="D34" s="40" t="s">
        <v>102</v>
      </c>
      <c r="E34" s="39" t="s">
        <v>38</v>
      </c>
      <c r="F34" s="31">
        <v>447</v>
      </c>
      <c r="G34" s="32">
        <f>'COMPOSIÇÃO PRÓPRIA'!G400</f>
        <v>752.3599999999999</v>
      </c>
      <c r="H34" s="212">
        <v>0</v>
      </c>
      <c r="I34" s="211">
        <f t="shared" si="5"/>
        <v>0.1089</v>
      </c>
      <c r="J34" s="32">
        <f t="shared" si="4"/>
        <v>372928.52578799997</v>
      </c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</row>
    <row r="35" spans="1:180">
      <c r="A35" s="39" t="s">
        <v>46</v>
      </c>
      <c r="B35" s="42" t="s">
        <v>64</v>
      </c>
      <c r="C35" s="42">
        <v>20111</v>
      </c>
      <c r="D35" s="43" t="s">
        <v>67</v>
      </c>
      <c r="E35" s="39" t="s">
        <v>85</v>
      </c>
      <c r="F35" s="31">
        <v>250</v>
      </c>
      <c r="G35" s="32">
        <v>12</v>
      </c>
      <c r="H35" s="212">
        <v>0</v>
      </c>
      <c r="I35" s="211">
        <f t="shared" si="5"/>
        <v>0.1089</v>
      </c>
      <c r="J35" s="32">
        <f t="shared" si="4"/>
        <v>3326.7</v>
      </c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</row>
    <row r="36" spans="1:180">
      <c r="A36" s="39" t="s">
        <v>47</v>
      </c>
      <c r="B36" s="42" t="s">
        <v>64</v>
      </c>
      <c r="C36" s="42">
        <v>404</v>
      </c>
      <c r="D36" s="43" t="s">
        <v>68</v>
      </c>
      <c r="E36" s="39" t="s">
        <v>29</v>
      </c>
      <c r="F36" s="31">
        <v>2500</v>
      </c>
      <c r="G36" s="32">
        <v>1.63</v>
      </c>
      <c r="H36" s="212">
        <v>0</v>
      </c>
      <c r="I36" s="211">
        <f t="shared" si="5"/>
        <v>0.1089</v>
      </c>
      <c r="J36" s="32">
        <f t="shared" si="4"/>
        <v>4518.767499999999</v>
      </c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</row>
    <row r="37" spans="1:180" ht="38.25">
      <c r="A37" s="39" t="s">
        <v>48</v>
      </c>
      <c r="B37" s="39" t="s">
        <v>80</v>
      </c>
      <c r="C37" s="39">
        <v>13386</v>
      </c>
      <c r="D37" s="40" t="s">
        <v>606</v>
      </c>
      <c r="E37" s="39" t="s">
        <v>38</v>
      </c>
      <c r="F37" s="31">
        <v>1025</v>
      </c>
      <c r="G37" s="32">
        <v>644.08000000000004</v>
      </c>
      <c r="H37" s="212">
        <v>0</v>
      </c>
      <c r="I37" s="211">
        <f t="shared" si="5"/>
        <v>0.1089</v>
      </c>
      <c r="J37" s="32">
        <f t="shared" si="4"/>
        <v>732075.81980000006</v>
      </c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</row>
    <row r="38" spans="1:180" ht="38.25">
      <c r="A38" s="39" t="s">
        <v>49</v>
      </c>
      <c r="B38" s="39" t="s">
        <v>80</v>
      </c>
      <c r="C38" s="39">
        <v>13394</v>
      </c>
      <c r="D38" s="40" t="s">
        <v>607</v>
      </c>
      <c r="E38" s="39" t="s">
        <v>38</v>
      </c>
      <c r="F38" s="31">
        <v>593</v>
      </c>
      <c r="G38" s="32">
        <v>1092.3399999999999</v>
      </c>
      <c r="H38" s="212">
        <v>0</v>
      </c>
      <c r="I38" s="211">
        <f t="shared" si="5"/>
        <v>0.1089</v>
      </c>
      <c r="J38" s="32">
        <f t="shared" si="4"/>
        <v>718298.42481799994</v>
      </c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</row>
    <row r="39" spans="1:180" ht="38.25">
      <c r="A39" s="39" t="s">
        <v>50</v>
      </c>
      <c r="B39" s="39" t="s">
        <v>80</v>
      </c>
      <c r="C39" s="39">
        <v>13395</v>
      </c>
      <c r="D39" s="40" t="s">
        <v>129</v>
      </c>
      <c r="E39" s="39" t="s">
        <v>38</v>
      </c>
      <c r="F39" s="31">
        <v>374</v>
      </c>
      <c r="G39" s="32">
        <v>1301.53</v>
      </c>
      <c r="H39" s="212">
        <v>0</v>
      </c>
      <c r="I39" s="211">
        <f t="shared" si="5"/>
        <v>0.1089</v>
      </c>
      <c r="J39" s="32">
        <f t="shared" si="4"/>
        <v>539781.71475799999</v>
      </c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</row>
    <row r="40" spans="1:180">
      <c r="A40" s="39" t="s">
        <v>611</v>
      </c>
      <c r="B40" s="39" t="s">
        <v>73</v>
      </c>
      <c r="C40" s="39" t="s">
        <v>78</v>
      </c>
      <c r="D40" s="40" t="s">
        <v>103</v>
      </c>
      <c r="E40" s="39" t="s">
        <v>38</v>
      </c>
      <c r="F40" s="31">
        <v>10</v>
      </c>
      <c r="G40" s="32">
        <v>1600.58</v>
      </c>
      <c r="H40" s="212">
        <v>0</v>
      </c>
      <c r="I40" s="211">
        <f t="shared" si="5"/>
        <v>0.1089</v>
      </c>
      <c r="J40" s="32">
        <f t="shared" si="4"/>
        <v>17748.831619999997</v>
      </c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</row>
    <row r="41" spans="1:180" ht="25.5">
      <c r="A41" s="39" t="s">
        <v>51</v>
      </c>
      <c r="B41" s="39" t="s">
        <v>64</v>
      </c>
      <c r="C41" s="39">
        <v>439</v>
      </c>
      <c r="D41" s="40" t="s">
        <v>69</v>
      </c>
      <c r="E41" s="39" t="s">
        <v>38</v>
      </c>
      <c r="F41" s="31">
        <v>800</v>
      </c>
      <c r="G41" s="32">
        <v>18.28</v>
      </c>
      <c r="H41" s="212">
        <v>0</v>
      </c>
      <c r="I41" s="211">
        <f t="shared" si="5"/>
        <v>0.1089</v>
      </c>
      <c r="J41" s="32">
        <f t="shared" si="4"/>
        <v>16216.553600000001</v>
      </c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</row>
    <row r="42" spans="1:180" ht="25.5">
      <c r="A42" s="39" t="s">
        <v>52</v>
      </c>
      <c r="B42" s="39" t="s">
        <v>64</v>
      </c>
      <c r="C42" s="39">
        <v>433</v>
      </c>
      <c r="D42" s="40" t="s">
        <v>70</v>
      </c>
      <c r="E42" s="39" t="s">
        <v>38</v>
      </c>
      <c r="F42" s="31">
        <v>818</v>
      </c>
      <c r="G42" s="32">
        <v>21.34</v>
      </c>
      <c r="H42" s="212">
        <v>0</v>
      </c>
      <c r="I42" s="211">
        <f t="shared" si="5"/>
        <v>0.1089</v>
      </c>
      <c r="J42" s="32">
        <f t="shared" si="4"/>
        <v>19357.091467999999</v>
      </c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</row>
    <row r="43" spans="1:180">
      <c r="A43" s="39" t="s">
        <v>53</v>
      </c>
      <c r="B43" s="39" t="s">
        <v>73</v>
      </c>
      <c r="C43" s="39" t="s">
        <v>72</v>
      </c>
      <c r="D43" s="40" t="s">
        <v>597</v>
      </c>
      <c r="E43" s="39" t="s">
        <v>38</v>
      </c>
      <c r="F43" s="76">
        <f>F40</f>
        <v>10</v>
      </c>
      <c r="G43" s="44">
        <v>5946.96</v>
      </c>
      <c r="H43" s="212">
        <v>0</v>
      </c>
      <c r="I43" s="211">
        <f t="shared" si="5"/>
        <v>0.1089</v>
      </c>
      <c r="J43" s="32">
        <f>(IF(H43=0,0,G43+G43*H43)+IF(I43=0,0,G43+G43*I43))*F43</f>
        <v>65945.839439999996</v>
      </c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</row>
    <row r="44" spans="1:180">
      <c r="A44" s="39" t="s">
        <v>54</v>
      </c>
      <c r="B44" s="39" t="s">
        <v>73</v>
      </c>
      <c r="C44" s="39" t="s">
        <v>77</v>
      </c>
      <c r="D44" s="40" t="s">
        <v>104</v>
      </c>
      <c r="E44" s="39" t="s">
        <v>38</v>
      </c>
      <c r="F44" s="31">
        <v>1787</v>
      </c>
      <c r="G44" s="32">
        <v>89.33</v>
      </c>
      <c r="H44" s="212">
        <v>0</v>
      </c>
      <c r="I44" s="211">
        <f t="shared" si="5"/>
        <v>0.1089</v>
      </c>
      <c r="J44" s="32">
        <f t="shared" si="4"/>
        <v>177016.712119</v>
      </c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</row>
    <row r="45" spans="1:180">
      <c r="A45" s="45"/>
      <c r="B45" s="46"/>
      <c r="C45" s="46"/>
      <c r="D45" s="276" t="s">
        <v>55</v>
      </c>
      <c r="E45" s="276"/>
      <c r="F45" s="276"/>
      <c r="G45" s="277"/>
      <c r="H45" s="198"/>
      <c r="I45" s="198"/>
      <c r="J45" s="41">
        <f>SUM(J26:J44)</f>
        <v>3821059.729631559</v>
      </c>
      <c r="K45" s="23"/>
      <c r="L45" s="55"/>
      <c r="M45" s="55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</row>
    <row r="46" spans="1:180" s="34" customFormat="1" ht="5.25" customHeight="1"/>
    <row r="47" spans="1:180">
      <c r="A47" s="278" t="s">
        <v>57</v>
      </c>
      <c r="B47" s="278"/>
      <c r="C47" s="278"/>
      <c r="D47" s="278"/>
      <c r="E47" s="278"/>
      <c r="F47" s="278"/>
      <c r="G47" s="278"/>
      <c r="H47" s="278"/>
      <c r="I47" s="278"/>
      <c r="J47" s="278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</row>
    <row r="48" spans="1:180" s="34" customFormat="1" ht="15" customHeight="1">
      <c r="A48" s="47"/>
      <c r="B48" s="48"/>
      <c r="C48" s="48"/>
      <c r="D48" s="279" t="s">
        <v>58</v>
      </c>
      <c r="E48" s="279"/>
      <c r="F48" s="279"/>
      <c r="G48" s="280"/>
      <c r="H48" s="199"/>
      <c r="I48" s="199"/>
      <c r="J48" s="33">
        <f>J12</f>
        <v>1321639.6425144959</v>
      </c>
    </row>
    <row r="49" spans="1:180" s="34" customFormat="1" ht="15" customHeight="1">
      <c r="A49" s="281" t="s">
        <v>59</v>
      </c>
      <c r="B49" s="282"/>
      <c r="C49" s="282"/>
      <c r="D49" s="282"/>
      <c r="E49" s="282"/>
      <c r="F49" s="282"/>
      <c r="G49" s="283"/>
      <c r="H49" s="200"/>
      <c r="I49" s="200"/>
      <c r="J49" s="33">
        <f>J23</f>
        <v>660010.74948899995</v>
      </c>
    </row>
    <row r="50" spans="1:180" ht="15" customHeight="1">
      <c r="A50" s="281" t="s">
        <v>60</v>
      </c>
      <c r="B50" s="282"/>
      <c r="C50" s="282"/>
      <c r="D50" s="282"/>
      <c r="E50" s="282"/>
      <c r="F50" s="282"/>
      <c r="G50" s="283"/>
      <c r="H50" s="200"/>
      <c r="I50" s="200"/>
      <c r="J50" s="33">
        <f>J45</f>
        <v>3821059.729631559</v>
      </c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</row>
    <row r="51" spans="1:180" ht="15" customHeight="1">
      <c r="A51" s="267" t="s">
        <v>598</v>
      </c>
      <c r="B51" s="267"/>
      <c r="C51" s="267"/>
      <c r="D51" s="267"/>
      <c r="E51" s="267"/>
      <c r="F51" s="267"/>
      <c r="G51" s="267"/>
      <c r="H51" s="195"/>
      <c r="I51" s="195"/>
      <c r="J51" s="33">
        <f>SUM(J48:J50)</f>
        <v>5802710.1216350552</v>
      </c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</row>
    <row r="53" spans="1:180" ht="15.75">
      <c r="A53" s="266" t="s">
        <v>615</v>
      </c>
      <c r="B53" s="266"/>
      <c r="D53" s="52" t="s">
        <v>616</v>
      </c>
    </row>
    <row r="54" spans="1:180">
      <c r="A54" s="39" t="s">
        <v>424</v>
      </c>
      <c r="B54" s="39" t="s">
        <v>411</v>
      </c>
    </row>
    <row r="55" spans="1:180">
      <c r="A55" s="39" t="s">
        <v>612</v>
      </c>
      <c r="B55" s="263">
        <v>45627</v>
      </c>
    </row>
    <row r="56" spans="1:180" ht="15.75">
      <c r="A56" s="39" t="s">
        <v>613</v>
      </c>
      <c r="B56" s="264">
        <v>196</v>
      </c>
      <c r="D56" s="52" t="s">
        <v>130</v>
      </c>
    </row>
    <row r="57" spans="1:180" ht="15.75">
      <c r="A57" s="39" t="s">
        <v>614</v>
      </c>
      <c r="B57" s="263">
        <v>45627</v>
      </c>
      <c r="D57" s="52" t="s">
        <v>131</v>
      </c>
    </row>
    <row r="58" spans="1:180" ht="15.75">
      <c r="D58" s="53" t="s">
        <v>132</v>
      </c>
    </row>
    <row r="59" spans="1:180" ht="15">
      <c r="D59" t="s">
        <v>133</v>
      </c>
    </row>
  </sheetData>
  <mergeCells count="14">
    <mergeCell ref="A53:B53"/>
    <mergeCell ref="A51:G51"/>
    <mergeCell ref="A1:J1"/>
    <mergeCell ref="A2:J2"/>
    <mergeCell ref="A3:D4"/>
    <mergeCell ref="E3:F3"/>
    <mergeCell ref="E4:F4"/>
    <mergeCell ref="A23:G23"/>
    <mergeCell ref="A12:G12"/>
    <mergeCell ref="D45:G45"/>
    <mergeCell ref="A47:J47"/>
    <mergeCell ref="D48:G48"/>
    <mergeCell ref="A49:G49"/>
    <mergeCell ref="A50:G50"/>
  </mergeCells>
  <phoneticPr fontId="3" type="noConversion"/>
  <pageMargins left="0.511811024" right="0.511811024" top="0.78740157499999996" bottom="0.78740157499999996" header="0.31496062000000002" footer="0.31496062000000002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5"/>
  <sheetViews>
    <sheetView workbookViewId="0">
      <selection activeCell="E9" sqref="E9"/>
    </sheetView>
  </sheetViews>
  <sheetFormatPr defaultRowHeight="15"/>
  <cols>
    <col min="1" max="1" width="11.5703125" style="161" customWidth="1"/>
    <col min="2" max="2" width="15.5703125" style="83" customWidth="1"/>
    <col min="3" max="3" width="80.7109375" style="253" customWidth="1"/>
    <col min="4" max="4" width="6.5703125" style="161" bestFit="1" customWidth="1"/>
    <col min="5" max="5" width="9.85546875" style="239" bestFit="1" customWidth="1"/>
    <col min="6" max="7" width="11.7109375" style="226" customWidth="1"/>
    <col min="8" max="8" width="9.140625" style="161"/>
    <col min="9" max="9" width="13.28515625" style="161" bestFit="1" customWidth="1"/>
    <col min="10" max="10" width="10.28515625" style="161" customWidth="1"/>
    <col min="11" max="11" width="9.5703125" style="161" bestFit="1" customWidth="1"/>
    <col min="12" max="16384" width="9.140625" style="161"/>
  </cols>
  <sheetData>
    <row r="1" spans="1:11" ht="15.75" thickBot="1">
      <c r="A1" s="173" t="s">
        <v>111</v>
      </c>
      <c r="B1" s="174" t="s">
        <v>63</v>
      </c>
      <c r="C1" s="246" t="s">
        <v>401</v>
      </c>
      <c r="D1" s="175" t="s">
        <v>402</v>
      </c>
      <c r="E1" s="176"/>
      <c r="F1" s="215"/>
      <c r="G1" s="216" t="s">
        <v>570</v>
      </c>
    </row>
    <row r="2" spans="1:11" ht="39" thickBot="1">
      <c r="A2" s="124" t="s">
        <v>9</v>
      </c>
      <c r="B2" s="80" t="s">
        <v>461</v>
      </c>
      <c r="C2" s="233" t="s">
        <v>86</v>
      </c>
      <c r="D2" s="80" t="s">
        <v>411</v>
      </c>
      <c r="E2" s="81"/>
      <c r="F2" s="217"/>
      <c r="G2" s="218">
        <f>G40</f>
        <v>10915.199999999997</v>
      </c>
      <c r="I2" s="234"/>
      <c r="J2" s="234"/>
      <c r="K2" s="234"/>
    </row>
    <row r="3" spans="1:11" ht="15.75" thickBot="1">
      <c r="A3" s="122" t="s">
        <v>62</v>
      </c>
      <c r="B3" s="121" t="s">
        <v>63</v>
      </c>
      <c r="C3" s="247" t="s">
        <v>401</v>
      </c>
      <c r="D3" s="122" t="s">
        <v>404</v>
      </c>
      <c r="E3" s="123" t="s">
        <v>405</v>
      </c>
      <c r="F3" s="219" t="s">
        <v>406</v>
      </c>
      <c r="G3" s="220" t="s">
        <v>407</v>
      </c>
      <c r="K3" s="234"/>
    </row>
    <row r="4" spans="1:11" ht="15.75" thickBot="1">
      <c r="A4" s="286" t="s">
        <v>580</v>
      </c>
      <c r="B4" s="287"/>
      <c r="C4" s="287"/>
      <c r="D4" s="287"/>
      <c r="E4" s="287"/>
      <c r="F4" s="287"/>
      <c r="G4" s="288"/>
    </row>
    <row r="5" spans="1:11" ht="38.25">
      <c r="A5" s="117" t="s">
        <v>548</v>
      </c>
      <c r="B5" s="84" t="s">
        <v>549</v>
      </c>
      <c r="C5" s="244" t="s">
        <v>540</v>
      </c>
      <c r="D5" s="84" t="s">
        <v>408</v>
      </c>
      <c r="E5" s="85">
        <v>0.5</v>
      </c>
      <c r="F5" s="165">
        <f>COTAÇÃO!G9</f>
        <v>1185.6999999999985</v>
      </c>
      <c r="G5" s="166">
        <f>F5*E5</f>
        <v>592.84999999999923</v>
      </c>
    </row>
    <row r="6" spans="1:11">
      <c r="A6" s="117" t="s">
        <v>548</v>
      </c>
      <c r="B6" s="84" t="s">
        <v>550</v>
      </c>
      <c r="C6" s="243" t="s">
        <v>541</v>
      </c>
      <c r="D6" s="84" t="s">
        <v>408</v>
      </c>
      <c r="E6" s="85">
        <v>1</v>
      </c>
      <c r="F6" s="165">
        <f>COTAÇÃO!G10</f>
        <v>750.2299999999999</v>
      </c>
      <c r="G6" s="166">
        <f>F6*E6</f>
        <v>750.2299999999999</v>
      </c>
    </row>
    <row r="7" spans="1:11" ht="25.5">
      <c r="A7" s="117" t="s">
        <v>548</v>
      </c>
      <c r="B7" s="84" t="s">
        <v>551</v>
      </c>
      <c r="C7" s="243" t="s">
        <v>542</v>
      </c>
      <c r="D7" s="84" t="s">
        <v>408</v>
      </c>
      <c r="E7" s="85">
        <v>1</v>
      </c>
      <c r="F7" s="165">
        <f>COTAÇÃO!G11</f>
        <v>753.58</v>
      </c>
      <c r="G7" s="166">
        <f>F7*E7</f>
        <v>753.58</v>
      </c>
    </row>
    <row r="8" spans="1:11" ht="38.25">
      <c r="A8" s="117" t="s">
        <v>513</v>
      </c>
      <c r="B8" s="84" t="s">
        <v>544</v>
      </c>
      <c r="C8" s="243" t="s">
        <v>543</v>
      </c>
      <c r="D8" s="84" t="s">
        <v>408</v>
      </c>
      <c r="E8" s="85">
        <v>1</v>
      </c>
      <c r="F8" s="265">
        <v>1639.32</v>
      </c>
      <c r="G8" s="166">
        <f>F8*E8</f>
        <v>1639.32</v>
      </c>
    </row>
    <row r="9" spans="1:11">
      <c r="A9" s="117"/>
      <c r="B9" s="84"/>
      <c r="C9" s="243"/>
      <c r="D9" s="84"/>
      <c r="E9" s="85"/>
      <c r="F9" s="165"/>
      <c r="G9" s="166"/>
    </row>
    <row r="10" spans="1:11" ht="15.75" thickBot="1">
      <c r="A10" s="235"/>
      <c r="B10" s="115"/>
      <c r="C10" s="245"/>
      <c r="D10" s="236"/>
      <c r="E10" s="119"/>
      <c r="F10" s="224"/>
      <c r="G10" s="167"/>
    </row>
    <row r="11" spans="1:11" ht="15.75" thickBot="1">
      <c r="A11" s="86"/>
      <c r="B11" s="120"/>
      <c r="C11" s="284" t="s">
        <v>409</v>
      </c>
      <c r="D11" s="284"/>
      <c r="E11" s="284"/>
      <c r="F11" s="285"/>
      <c r="G11" s="87">
        <f>SUM(G5:G10)</f>
        <v>3735.9799999999987</v>
      </c>
    </row>
    <row r="12" spans="1:11" ht="15.75" thickBot="1">
      <c r="A12" s="86"/>
      <c r="B12" s="120"/>
      <c r="C12" s="248"/>
      <c r="D12" s="88"/>
      <c r="E12" s="89"/>
      <c r="F12" s="221"/>
      <c r="G12" s="222"/>
    </row>
    <row r="13" spans="1:11" ht="15.75" thickBot="1">
      <c r="A13" s="286" t="s">
        <v>581</v>
      </c>
      <c r="B13" s="287"/>
      <c r="C13" s="287"/>
      <c r="D13" s="287"/>
      <c r="E13" s="287"/>
      <c r="F13" s="287"/>
      <c r="G13" s="288"/>
    </row>
    <row r="14" spans="1:11">
      <c r="A14" s="116" t="s">
        <v>425</v>
      </c>
      <c r="B14" s="113">
        <v>247</v>
      </c>
      <c r="C14" s="249" t="s">
        <v>429</v>
      </c>
      <c r="D14" s="113" t="s">
        <v>410</v>
      </c>
      <c r="E14" s="206"/>
      <c r="F14" s="163">
        <f>IFERROR(VLOOKUP(B14,INSUMOS!$B$2:$E$42,4,0),0)</f>
        <v>20.84</v>
      </c>
      <c r="G14" s="164">
        <f t="shared" ref="G14:G27" si="0">F14*E14</f>
        <v>0</v>
      </c>
    </row>
    <row r="15" spans="1:11">
      <c r="A15" s="117" t="s">
        <v>425</v>
      </c>
      <c r="B15" s="84">
        <v>88247</v>
      </c>
      <c r="C15" s="244" t="s">
        <v>427</v>
      </c>
      <c r="D15" s="84" t="s">
        <v>410</v>
      </c>
      <c r="E15" s="237"/>
      <c r="F15" s="165">
        <f>IFERROR(VLOOKUP(B15,INSUMOS!$B$2:$E$42,4,0),0)</f>
        <v>30.16</v>
      </c>
      <c r="G15" s="166">
        <f t="shared" si="0"/>
        <v>0</v>
      </c>
    </row>
    <row r="16" spans="1:11">
      <c r="A16" s="117" t="s">
        <v>425</v>
      </c>
      <c r="B16" s="84" t="s">
        <v>448</v>
      </c>
      <c r="C16" s="244" t="s">
        <v>449</v>
      </c>
      <c r="D16" s="84" t="s">
        <v>410</v>
      </c>
      <c r="E16" s="237"/>
      <c r="F16" s="165">
        <f>IFERROR(VLOOKUP(B16,INSUMOS!$B$2:$E$42,4,0),0)</f>
        <v>30.16</v>
      </c>
      <c r="G16" s="166">
        <f t="shared" si="0"/>
        <v>0</v>
      </c>
    </row>
    <row r="17" spans="1:7">
      <c r="A17" s="117" t="s">
        <v>425</v>
      </c>
      <c r="B17" s="84">
        <v>88252</v>
      </c>
      <c r="C17" s="244" t="s">
        <v>428</v>
      </c>
      <c r="D17" s="84" t="s">
        <v>410</v>
      </c>
      <c r="E17" s="237"/>
      <c r="F17" s="165">
        <f>IFERROR(VLOOKUP(B17,INSUMOS!$B$2:$E$42,4,0),0)</f>
        <v>27.8</v>
      </c>
      <c r="G17" s="166">
        <f t="shared" si="0"/>
        <v>0</v>
      </c>
    </row>
    <row r="18" spans="1:7">
      <c r="A18" s="117" t="s">
        <v>425</v>
      </c>
      <c r="B18" s="84">
        <v>88264</v>
      </c>
      <c r="C18" s="244" t="s">
        <v>430</v>
      </c>
      <c r="D18" s="84" t="s">
        <v>410</v>
      </c>
      <c r="E18" s="237"/>
      <c r="F18" s="165">
        <f>IFERROR(VLOOKUP(B18,INSUMOS!$B$2:$E$42,4,0),0)</f>
        <v>36.799999999999997</v>
      </c>
      <c r="G18" s="166">
        <f t="shared" si="0"/>
        <v>0</v>
      </c>
    </row>
    <row r="19" spans="1:7">
      <c r="A19" s="117" t="s">
        <v>425</v>
      </c>
      <c r="B19" s="84" t="s">
        <v>451</v>
      </c>
      <c r="C19" s="244" t="s">
        <v>452</v>
      </c>
      <c r="D19" s="84" t="s">
        <v>410</v>
      </c>
      <c r="E19" s="237"/>
      <c r="F19" s="165">
        <f>IFERROR(VLOOKUP(B19,INSUMOS!$B$2:$E$42,4,0),0)</f>
        <v>44.16</v>
      </c>
      <c r="G19" s="166">
        <f t="shared" si="0"/>
        <v>0</v>
      </c>
    </row>
    <row r="20" spans="1:7">
      <c r="A20" s="117" t="s">
        <v>425</v>
      </c>
      <c r="B20" s="84">
        <v>2438</v>
      </c>
      <c r="C20" s="244" t="s">
        <v>431</v>
      </c>
      <c r="D20" s="84" t="s">
        <v>410</v>
      </c>
      <c r="E20" s="237"/>
      <c r="F20" s="165">
        <f>IFERROR(VLOOKUP(B20,INSUMOS!$B$2:$E$42,4,0),0)</f>
        <v>34.22</v>
      </c>
      <c r="G20" s="166">
        <f t="shared" si="0"/>
        <v>0</v>
      </c>
    </row>
    <row r="21" spans="1:7">
      <c r="A21" s="117" t="s">
        <v>425</v>
      </c>
      <c r="B21" s="84">
        <v>90776</v>
      </c>
      <c r="C21" s="244" t="s">
        <v>432</v>
      </c>
      <c r="D21" s="84" t="s">
        <v>410</v>
      </c>
      <c r="E21" s="237"/>
      <c r="F21" s="165">
        <f>IFERROR(VLOOKUP(B21,INSUMOS!$B$2:$E$42,4,0),0)</f>
        <v>42.1</v>
      </c>
      <c r="G21" s="166">
        <f t="shared" si="0"/>
        <v>0</v>
      </c>
    </row>
    <row r="22" spans="1:7">
      <c r="A22" s="117" t="s">
        <v>425</v>
      </c>
      <c r="B22" s="84">
        <v>90777</v>
      </c>
      <c r="C22" s="244" t="s">
        <v>454</v>
      </c>
      <c r="D22" s="84" t="s">
        <v>410</v>
      </c>
      <c r="E22" s="237">
        <v>10</v>
      </c>
      <c r="F22" s="165">
        <f>IFERROR(VLOOKUP(B22,INSUMOS!$B$2:$E$42,4,0),0)</f>
        <v>122.82</v>
      </c>
      <c r="G22" s="166">
        <f t="shared" si="0"/>
        <v>1228.1999999999998</v>
      </c>
    </row>
    <row r="23" spans="1:7">
      <c r="A23" s="117" t="s">
        <v>425</v>
      </c>
      <c r="B23" s="84">
        <v>4095</v>
      </c>
      <c r="C23" s="244" t="s">
        <v>434</v>
      </c>
      <c r="D23" s="84" t="s">
        <v>410</v>
      </c>
      <c r="E23" s="237"/>
      <c r="F23" s="165">
        <f>IFERROR(VLOOKUP(B23,INSUMOS!$B$2:$E$42,4,0),0)</f>
        <v>24.84</v>
      </c>
      <c r="G23" s="166">
        <f t="shared" si="0"/>
        <v>0</v>
      </c>
    </row>
    <row r="24" spans="1:7">
      <c r="A24" s="117" t="s">
        <v>425</v>
      </c>
      <c r="B24" s="84">
        <v>4096</v>
      </c>
      <c r="C24" s="244" t="s">
        <v>436</v>
      </c>
      <c r="D24" s="84" t="s">
        <v>410</v>
      </c>
      <c r="E24" s="237"/>
      <c r="F24" s="165">
        <f>IFERROR(VLOOKUP(B24,INSUMOS!$B$2:$E$42,4,0),0)</f>
        <v>31.37</v>
      </c>
      <c r="G24" s="166">
        <f t="shared" si="0"/>
        <v>0</v>
      </c>
    </row>
    <row r="25" spans="1:7">
      <c r="A25" s="117" t="s">
        <v>425</v>
      </c>
      <c r="B25" s="84" t="s">
        <v>458</v>
      </c>
      <c r="C25" s="244" t="s">
        <v>459</v>
      </c>
      <c r="D25" s="84" t="s">
        <v>410</v>
      </c>
      <c r="E25" s="237"/>
      <c r="F25" s="165">
        <f>IFERROR(VLOOKUP(B25,INSUMOS!$B$2:$E$42,4,0),0)</f>
        <v>37.643999999999998</v>
      </c>
      <c r="G25" s="166">
        <f t="shared" si="0"/>
        <v>0</v>
      </c>
    </row>
    <row r="26" spans="1:7">
      <c r="A26" s="117" t="s">
        <v>425</v>
      </c>
      <c r="B26" s="84">
        <v>40943</v>
      </c>
      <c r="C26" s="244" t="s">
        <v>439</v>
      </c>
      <c r="D26" s="84" t="s">
        <v>410</v>
      </c>
      <c r="E26" s="237"/>
      <c r="F26" s="165">
        <f>IFERROR(VLOOKUP(B26,INSUMOS!$B$2:$E$42,4,0),0)</f>
        <v>36.33</v>
      </c>
      <c r="G26" s="166">
        <f t="shared" si="0"/>
        <v>0</v>
      </c>
    </row>
    <row r="27" spans="1:7">
      <c r="A27" s="178" t="s">
        <v>425</v>
      </c>
      <c r="B27" s="179">
        <v>88243</v>
      </c>
      <c r="C27" s="250" t="s">
        <v>547</v>
      </c>
      <c r="D27" s="84" t="s">
        <v>410</v>
      </c>
      <c r="E27" s="238">
        <v>192</v>
      </c>
      <c r="F27" s="165">
        <f>IFERROR(VLOOKUP(B27,INSUMOS!$B$2:$E$42,4,0),0)</f>
        <v>29.06</v>
      </c>
      <c r="G27" s="166">
        <f t="shared" si="0"/>
        <v>5579.5199999999995</v>
      </c>
    </row>
    <row r="28" spans="1:7">
      <c r="A28" s="178"/>
      <c r="B28" s="179"/>
      <c r="C28" s="250"/>
      <c r="D28" s="84"/>
      <c r="E28" s="238"/>
      <c r="F28" s="165"/>
      <c r="G28" s="223"/>
    </row>
    <row r="29" spans="1:7" ht="15.75" thickBot="1">
      <c r="A29" s="118"/>
      <c r="B29" s="115"/>
      <c r="C29" s="251"/>
      <c r="D29" s="115"/>
      <c r="E29" s="119"/>
      <c r="F29" s="224"/>
      <c r="G29" s="167"/>
    </row>
    <row r="30" spans="1:7" ht="15.75" thickBot="1">
      <c r="A30" s="86"/>
      <c r="B30" s="120"/>
      <c r="C30" s="284" t="s">
        <v>456</v>
      </c>
      <c r="D30" s="284"/>
      <c r="E30" s="284"/>
      <c r="F30" s="285"/>
      <c r="G30" s="87">
        <f>SUM(G14:G29)</f>
        <v>6807.7199999999993</v>
      </c>
    </row>
    <row r="31" spans="1:7" ht="15.75" thickBot="1">
      <c r="A31" s="86"/>
      <c r="B31" s="120"/>
      <c r="C31" s="248"/>
      <c r="D31" s="88"/>
      <c r="E31" s="89"/>
      <c r="F31" s="221"/>
      <c r="G31" s="222"/>
    </row>
    <row r="32" spans="1:7" ht="15.75" thickBot="1">
      <c r="A32" s="286" t="s">
        <v>582</v>
      </c>
      <c r="B32" s="287"/>
      <c r="C32" s="287"/>
      <c r="D32" s="287"/>
      <c r="E32" s="287"/>
      <c r="F32" s="287"/>
      <c r="G32" s="288"/>
    </row>
    <row r="33" spans="1:10">
      <c r="A33" s="116" t="s">
        <v>425</v>
      </c>
      <c r="B33" s="113" t="s">
        <v>512</v>
      </c>
      <c r="C33" s="249" t="s">
        <v>418</v>
      </c>
      <c r="D33" s="113" t="s">
        <v>410</v>
      </c>
      <c r="E33" s="114">
        <v>0</v>
      </c>
      <c r="F33" s="163">
        <f>IFERROR(VLOOKUP(B33,EQUIPAMENTOS!B:E,4,0),0)</f>
        <v>294.93</v>
      </c>
      <c r="G33" s="164">
        <f>F33*E33</f>
        <v>0</v>
      </c>
    </row>
    <row r="34" spans="1:10">
      <c r="A34" s="117" t="s">
        <v>425</v>
      </c>
      <c r="B34" s="84" t="s">
        <v>514</v>
      </c>
      <c r="C34" s="244" t="s">
        <v>421</v>
      </c>
      <c r="D34" s="84" t="s">
        <v>410</v>
      </c>
      <c r="E34" s="85">
        <v>0</v>
      </c>
      <c r="F34" s="165">
        <f>IFERROR(VLOOKUP(B34,EQUIPAMENTOS!B:E,4,0),0)</f>
        <v>353.916</v>
      </c>
      <c r="G34" s="166">
        <f>F34*E34</f>
        <v>0</v>
      </c>
    </row>
    <row r="35" spans="1:10">
      <c r="A35" s="117" t="s">
        <v>425</v>
      </c>
      <c r="B35" s="84" t="s">
        <v>522</v>
      </c>
      <c r="C35" s="244" t="s">
        <v>420</v>
      </c>
      <c r="D35" s="84" t="s">
        <v>410</v>
      </c>
      <c r="E35" s="85">
        <v>10</v>
      </c>
      <c r="F35" s="165">
        <f>IFERROR(VLOOKUP(B35,EQUIPAMENTOS!B:E,4,0),0)</f>
        <v>37.15</v>
      </c>
      <c r="G35" s="166">
        <f>F35*E35</f>
        <v>371.5</v>
      </c>
    </row>
    <row r="36" spans="1:10">
      <c r="A36" s="117"/>
      <c r="B36" s="84"/>
      <c r="C36" s="244"/>
      <c r="D36" s="84"/>
      <c r="E36" s="85"/>
      <c r="F36" s="165"/>
      <c r="G36" s="166"/>
    </row>
    <row r="37" spans="1:10" ht="15.75" thickBot="1">
      <c r="A37" s="117"/>
      <c r="B37" s="84"/>
      <c r="C37" s="244"/>
      <c r="D37" s="84"/>
      <c r="E37" s="85"/>
      <c r="F37" s="165"/>
      <c r="G37" s="166"/>
    </row>
    <row r="38" spans="1:10" ht="15.75" thickBot="1">
      <c r="A38" s="86"/>
      <c r="B38" s="120"/>
      <c r="C38" s="284" t="s">
        <v>457</v>
      </c>
      <c r="D38" s="284"/>
      <c r="E38" s="284"/>
      <c r="F38" s="285"/>
      <c r="G38" s="87">
        <f>SUM(G33:G37)</f>
        <v>371.5</v>
      </c>
    </row>
    <row r="39" spans="1:10" ht="15.75" thickBot="1">
      <c r="A39" s="86"/>
      <c r="B39" s="120"/>
      <c r="C39" s="248"/>
      <c r="D39" s="88"/>
      <c r="E39" s="89"/>
      <c r="F39" s="221"/>
      <c r="G39" s="222"/>
    </row>
    <row r="40" spans="1:10" ht="15.75" thickBot="1">
      <c r="A40" s="180"/>
      <c r="B40" s="181"/>
      <c r="C40" s="252"/>
      <c r="D40" s="292" t="s">
        <v>462</v>
      </c>
      <c r="E40" s="292"/>
      <c r="F40" s="292"/>
      <c r="G40" s="225">
        <f>G11+G30+G38</f>
        <v>10915.199999999997</v>
      </c>
    </row>
    <row r="43" spans="1:10" ht="15.75" thickBot="1"/>
    <row r="44" spans="1:10" ht="15.75" thickBot="1">
      <c r="A44" s="173" t="s">
        <v>111</v>
      </c>
      <c r="B44" s="174" t="s">
        <v>63</v>
      </c>
      <c r="C44" s="246" t="s">
        <v>401</v>
      </c>
      <c r="D44" s="175" t="s">
        <v>402</v>
      </c>
      <c r="E44" s="176"/>
      <c r="F44" s="215"/>
      <c r="G44" s="216" t="s">
        <v>570</v>
      </c>
    </row>
    <row r="45" spans="1:10" ht="39" thickBot="1">
      <c r="A45" s="124" t="s">
        <v>11</v>
      </c>
      <c r="B45" s="80" t="s">
        <v>530</v>
      </c>
      <c r="C45" s="233" t="s">
        <v>87</v>
      </c>
      <c r="D45" s="177" t="s">
        <v>12</v>
      </c>
      <c r="E45" s="81"/>
      <c r="F45" s="217"/>
      <c r="G45" s="218">
        <f>G111</f>
        <v>15.863303921568628</v>
      </c>
      <c r="J45" s="162"/>
    </row>
    <row r="46" spans="1:10" ht="15.75" thickBot="1">
      <c r="A46" s="122" t="s">
        <v>62</v>
      </c>
      <c r="B46" s="121" t="s">
        <v>63</v>
      </c>
      <c r="C46" s="247" t="s">
        <v>401</v>
      </c>
      <c r="D46" s="122" t="s">
        <v>404</v>
      </c>
      <c r="E46" s="123" t="s">
        <v>405</v>
      </c>
      <c r="F46" s="219" t="s">
        <v>406</v>
      </c>
      <c r="G46" s="220" t="s">
        <v>407</v>
      </c>
    </row>
    <row r="47" spans="1:10" ht="15.75" thickBot="1">
      <c r="A47" s="286" t="s">
        <v>580</v>
      </c>
      <c r="B47" s="287"/>
      <c r="C47" s="287"/>
      <c r="D47" s="287"/>
      <c r="E47" s="287"/>
      <c r="F47" s="287"/>
      <c r="G47" s="288"/>
    </row>
    <row r="48" spans="1:10">
      <c r="A48" s="116" t="s">
        <v>80</v>
      </c>
      <c r="B48" s="113" t="s">
        <v>467</v>
      </c>
      <c r="C48" s="242" t="s">
        <v>492</v>
      </c>
      <c r="D48" s="113" t="s">
        <v>408</v>
      </c>
      <c r="E48" s="114">
        <v>5</v>
      </c>
      <c r="F48" s="163">
        <f>IFERROR(VLOOKUP(B48,MATERIAIS!B:F,5,0),0)</f>
        <v>7.45</v>
      </c>
      <c r="G48" s="164">
        <f t="shared" ref="G48:G77" si="1">F48*E48</f>
        <v>37.25</v>
      </c>
    </row>
    <row r="49" spans="1:7">
      <c r="A49" s="117" t="s">
        <v>80</v>
      </c>
      <c r="B49" s="84" t="s">
        <v>468</v>
      </c>
      <c r="C49" s="243" t="s">
        <v>398</v>
      </c>
      <c r="D49" s="84" t="s">
        <v>408</v>
      </c>
      <c r="E49" s="85">
        <v>2</v>
      </c>
      <c r="F49" s="165">
        <f>IFERROR(VLOOKUP(B49,MATERIAIS!B:F,5,0),0)</f>
        <v>278.73</v>
      </c>
      <c r="G49" s="166">
        <f t="shared" si="1"/>
        <v>557.46</v>
      </c>
    </row>
    <row r="50" spans="1:7">
      <c r="A50" s="117" t="s">
        <v>80</v>
      </c>
      <c r="B50" s="84" t="s">
        <v>469</v>
      </c>
      <c r="C50" s="243" t="s">
        <v>399</v>
      </c>
      <c r="D50" s="84" t="s">
        <v>408</v>
      </c>
      <c r="E50" s="85">
        <v>2</v>
      </c>
      <c r="F50" s="165">
        <f>IFERROR(VLOOKUP(B50,MATERIAIS!B:F,5,0),0)</f>
        <v>401.55</v>
      </c>
      <c r="G50" s="166">
        <f t="shared" si="1"/>
        <v>803.1</v>
      </c>
    </row>
    <row r="51" spans="1:7">
      <c r="A51" s="117" t="s">
        <v>80</v>
      </c>
      <c r="B51" s="84" t="s">
        <v>470</v>
      </c>
      <c r="C51" s="243" t="s">
        <v>493</v>
      </c>
      <c r="D51" s="84" t="s">
        <v>408</v>
      </c>
      <c r="E51" s="85">
        <v>10</v>
      </c>
      <c r="F51" s="165">
        <f>IFERROR(VLOOKUP(B51,MATERIAIS!B:F,5,0),0)</f>
        <v>20.58</v>
      </c>
      <c r="G51" s="166">
        <f t="shared" si="1"/>
        <v>205.79999999999998</v>
      </c>
    </row>
    <row r="52" spans="1:7" ht="25.5">
      <c r="A52" s="117" t="s">
        <v>425</v>
      </c>
      <c r="B52" s="84">
        <v>39258</v>
      </c>
      <c r="C52" s="243" t="s">
        <v>66</v>
      </c>
      <c r="D52" s="84" t="s">
        <v>408</v>
      </c>
      <c r="E52" s="85">
        <v>10</v>
      </c>
      <c r="F52" s="165">
        <f>IFERROR(VLOOKUP(B52,MATERIAIS!B:F,5,0),0)</f>
        <v>8.4499999999999993</v>
      </c>
      <c r="G52" s="166">
        <f t="shared" si="1"/>
        <v>84.5</v>
      </c>
    </row>
    <row r="53" spans="1:7">
      <c r="A53" s="117" t="s">
        <v>80</v>
      </c>
      <c r="B53" s="84" t="s">
        <v>471</v>
      </c>
      <c r="C53" s="244" t="s">
        <v>465</v>
      </c>
      <c r="D53" s="84" t="s">
        <v>408</v>
      </c>
      <c r="E53" s="85">
        <v>5</v>
      </c>
      <c r="F53" s="165">
        <f>IFERROR(VLOOKUP(B53,MATERIAIS!B:F,5,0),0)</f>
        <v>9.9</v>
      </c>
      <c r="G53" s="166">
        <f t="shared" si="1"/>
        <v>49.5</v>
      </c>
    </row>
    <row r="54" spans="1:7" ht="25.5">
      <c r="A54" s="117" t="s">
        <v>425</v>
      </c>
      <c r="B54" s="84">
        <v>39469</v>
      </c>
      <c r="C54" s="243" t="s">
        <v>472</v>
      </c>
      <c r="D54" s="84" t="s">
        <v>408</v>
      </c>
      <c r="E54" s="85">
        <v>3</v>
      </c>
      <c r="F54" s="165">
        <f>IFERROR(VLOOKUP(B54,MATERIAIS!B:F,5,0),0)</f>
        <v>77.41</v>
      </c>
      <c r="G54" s="166">
        <f t="shared" si="1"/>
        <v>232.23</v>
      </c>
    </row>
    <row r="55" spans="1:7" ht="25.5">
      <c r="A55" s="117" t="s">
        <v>80</v>
      </c>
      <c r="B55" s="84" t="s">
        <v>473</v>
      </c>
      <c r="C55" s="243" t="s">
        <v>494</v>
      </c>
      <c r="D55" s="84" t="s">
        <v>408</v>
      </c>
      <c r="E55" s="85">
        <v>3</v>
      </c>
      <c r="F55" s="165">
        <f>IFERROR(VLOOKUP(B55,MATERIAIS!B:F,5,0),0)</f>
        <v>343.57</v>
      </c>
      <c r="G55" s="166">
        <f t="shared" si="1"/>
        <v>1030.71</v>
      </c>
    </row>
    <row r="56" spans="1:7">
      <c r="A56" s="117" t="s">
        <v>425</v>
      </c>
      <c r="B56" s="84">
        <v>20111</v>
      </c>
      <c r="C56" s="243" t="s">
        <v>67</v>
      </c>
      <c r="D56" s="84" t="s">
        <v>408</v>
      </c>
      <c r="E56" s="85">
        <v>10</v>
      </c>
      <c r="F56" s="165">
        <f>IFERROR(VLOOKUP(B56,MATERIAIS!B:F,5,0),0)</f>
        <v>14</v>
      </c>
      <c r="G56" s="166">
        <f t="shared" si="1"/>
        <v>140</v>
      </c>
    </row>
    <row r="57" spans="1:7">
      <c r="A57" s="117" t="s">
        <v>425</v>
      </c>
      <c r="B57" s="84">
        <v>404</v>
      </c>
      <c r="C57" s="243" t="s">
        <v>68</v>
      </c>
      <c r="D57" s="84" t="s">
        <v>416</v>
      </c>
      <c r="E57" s="85">
        <v>10</v>
      </c>
      <c r="F57" s="165">
        <f>IFERROR(VLOOKUP(B57,MATERIAIS!B:F,5,0),0)</f>
        <v>1.91</v>
      </c>
      <c r="G57" s="166">
        <f t="shared" si="1"/>
        <v>19.099999999999998</v>
      </c>
    </row>
    <row r="58" spans="1:7">
      <c r="A58" s="117" t="s">
        <v>80</v>
      </c>
      <c r="B58" s="84" t="s">
        <v>474</v>
      </c>
      <c r="C58" s="243" t="s">
        <v>495</v>
      </c>
      <c r="D58" s="84" t="s">
        <v>408</v>
      </c>
      <c r="E58" s="85">
        <v>5</v>
      </c>
      <c r="F58" s="165">
        <f>IFERROR(VLOOKUP(B58,MATERIAIS!B:F,5,0),0)</f>
        <v>39.299999999999997</v>
      </c>
      <c r="G58" s="166">
        <f t="shared" si="1"/>
        <v>196.5</v>
      </c>
    </row>
    <row r="59" spans="1:7" ht="25.5">
      <c r="A59" s="117" t="s">
        <v>80</v>
      </c>
      <c r="B59" s="84" t="s">
        <v>475</v>
      </c>
      <c r="C59" s="243" t="s">
        <v>496</v>
      </c>
      <c r="D59" s="84" t="s">
        <v>408</v>
      </c>
      <c r="E59" s="85">
        <v>5</v>
      </c>
      <c r="F59" s="165">
        <f>IFERROR(VLOOKUP(B59,MATERIAIS!B:F,5,0),0)</f>
        <v>49.1</v>
      </c>
      <c r="G59" s="166">
        <f t="shared" si="1"/>
        <v>245.5</v>
      </c>
    </row>
    <row r="60" spans="1:7" ht="25.5">
      <c r="A60" s="117" t="s">
        <v>80</v>
      </c>
      <c r="B60" s="84" t="s">
        <v>476</v>
      </c>
      <c r="C60" s="243" t="s">
        <v>497</v>
      </c>
      <c r="D60" s="84" t="s">
        <v>408</v>
      </c>
      <c r="E60" s="85">
        <v>5</v>
      </c>
      <c r="F60" s="165">
        <f>IFERROR(VLOOKUP(B60,MATERIAIS!B:F,5,0),0)</f>
        <v>68.3</v>
      </c>
      <c r="G60" s="166">
        <f t="shared" si="1"/>
        <v>341.5</v>
      </c>
    </row>
    <row r="61" spans="1:7">
      <c r="A61" s="117" t="s">
        <v>80</v>
      </c>
      <c r="B61" s="84" t="s">
        <v>477</v>
      </c>
      <c r="C61" s="243" t="s">
        <v>498</v>
      </c>
      <c r="D61" s="84" t="s">
        <v>408</v>
      </c>
      <c r="E61" s="85">
        <v>5</v>
      </c>
      <c r="F61" s="165">
        <f>IFERROR(VLOOKUP(B61,MATERIAIS!B:F,5,0),0)</f>
        <v>62.1</v>
      </c>
      <c r="G61" s="166">
        <f t="shared" si="1"/>
        <v>310.5</v>
      </c>
    </row>
    <row r="62" spans="1:7">
      <c r="A62" s="117" t="s">
        <v>80</v>
      </c>
      <c r="B62" s="84" t="s">
        <v>478</v>
      </c>
      <c r="C62" s="243" t="s">
        <v>499</v>
      </c>
      <c r="D62" s="84" t="s">
        <v>408</v>
      </c>
      <c r="E62" s="85">
        <v>5</v>
      </c>
      <c r="F62" s="165">
        <f>IFERROR(VLOOKUP(B62,MATERIAIS!B:F,5,0),0)</f>
        <v>47.1</v>
      </c>
      <c r="G62" s="166">
        <f t="shared" si="1"/>
        <v>235.5</v>
      </c>
    </row>
    <row r="63" spans="1:7">
      <c r="A63" s="117" t="s">
        <v>80</v>
      </c>
      <c r="B63" s="84" t="s">
        <v>479</v>
      </c>
      <c r="C63" s="243" t="s">
        <v>500</v>
      </c>
      <c r="D63" s="84" t="s">
        <v>408</v>
      </c>
      <c r="E63" s="85">
        <v>5</v>
      </c>
      <c r="F63" s="165">
        <f>IFERROR(VLOOKUP(B63,MATERIAIS!B:F,5,0),0)</f>
        <v>50.3</v>
      </c>
      <c r="G63" s="166">
        <f t="shared" si="1"/>
        <v>251.5</v>
      </c>
    </row>
    <row r="64" spans="1:7">
      <c r="A64" s="117" t="s">
        <v>80</v>
      </c>
      <c r="B64" s="84" t="s">
        <v>480</v>
      </c>
      <c r="C64" s="243" t="s">
        <v>501</v>
      </c>
      <c r="D64" s="84" t="s">
        <v>408</v>
      </c>
      <c r="E64" s="85">
        <v>5</v>
      </c>
      <c r="F64" s="165">
        <f>IFERROR(VLOOKUP(B64,MATERIAIS!B:F,5,0),0)</f>
        <v>41.7</v>
      </c>
      <c r="G64" s="166">
        <f t="shared" si="1"/>
        <v>208.5</v>
      </c>
    </row>
    <row r="65" spans="1:7">
      <c r="A65" s="117" t="s">
        <v>80</v>
      </c>
      <c r="B65" s="84" t="s">
        <v>481</v>
      </c>
      <c r="C65" s="243" t="s">
        <v>466</v>
      </c>
      <c r="D65" s="84" t="s">
        <v>408</v>
      </c>
      <c r="E65" s="85">
        <v>5</v>
      </c>
      <c r="F65" s="165">
        <f>IFERROR(VLOOKUP(B65,MATERIAIS!B:F,5,0),0)</f>
        <v>106.5</v>
      </c>
      <c r="G65" s="166">
        <f t="shared" si="1"/>
        <v>532.5</v>
      </c>
    </row>
    <row r="66" spans="1:7" ht="25.5">
      <c r="A66" s="117" t="s">
        <v>483</v>
      </c>
      <c r="B66" s="84" t="s">
        <v>482</v>
      </c>
      <c r="C66" s="243" t="s">
        <v>502</v>
      </c>
      <c r="D66" s="84" t="s">
        <v>408</v>
      </c>
      <c r="E66" s="85">
        <v>1</v>
      </c>
      <c r="F66" s="165">
        <f>IFERROR(VLOOKUP(B66,MATERIAIS!B:F,5,0),0)</f>
        <v>362.51</v>
      </c>
      <c r="G66" s="166">
        <f t="shared" si="1"/>
        <v>362.51</v>
      </c>
    </row>
    <row r="67" spans="1:7" ht="25.5">
      <c r="A67" s="117" t="s">
        <v>80</v>
      </c>
      <c r="B67" s="84" t="s">
        <v>484</v>
      </c>
      <c r="C67" s="243" t="s">
        <v>503</v>
      </c>
      <c r="D67" s="84" t="s">
        <v>408</v>
      </c>
      <c r="E67" s="85">
        <v>1</v>
      </c>
      <c r="F67" s="165">
        <f>IFERROR(VLOOKUP(B67,MATERIAIS!B:F,5,0),0)</f>
        <v>828.36</v>
      </c>
      <c r="G67" s="166">
        <f t="shared" si="1"/>
        <v>828.36</v>
      </c>
    </row>
    <row r="68" spans="1:7" ht="38.25">
      <c r="A68" s="117" t="s">
        <v>80</v>
      </c>
      <c r="B68" s="84" t="s">
        <v>485</v>
      </c>
      <c r="C68" s="243" t="s">
        <v>504</v>
      </c>
      <c r="D68" s="84" t="s">
        <v>408</v>
      </c>
      <c r="E68" s="85">
        <v>1</v>
      </c>
      <c r="F68" s="165">
        <f>IFERROR(VLOOKUP(B68,MATERIAIS!B:F,5,0),0)</f>
        <v>604.58000000000004</v>
      </c>
      <c r="G68" s="166">
        <f t="shared" si="1"/>
        <v>604.58000000000004</v>
      </c>
    </row>
    <row r="69" spans="1:7" ht="38.25">
      <c r="A69" s="117" t="s">
        <v>80</v>
      </c>
      <c r="B69" s="84" t="s">
        <v>486</v>
      </c>
      <c r="C69" s="243" t="s">
        <v>505</v>
      </c>
      <c r="D69" s="84" t="s">
        <v>408</v>
      </c>
      <c r="E69" s="85">
        <v>1</v>
      </c>
      <c r="F69" s="165">
        <f>IFERROR(VLOOKUP(B69,MATERIAIS!B:F,5,0),0)</f>
        <v>648.79999999999995</v>
      </c>
      <c r="G69" s="166">
        <f t="shared" si="1"/>
        <v>648.79999999999995</v>
      </c>
    </row>
    <row r="70" spans="1:7" ht="38.25">
      <c r="A70" s="117" t="s">
        <v>80</v>
      </c>
      <c r="B70" s="84">
        <v>13394</v>
      </c>
      <c r="C70" s="243" t="s">
        <v>128</v>
      </c>
      <c r="D70" s="84" t="s">
        <v>408</v>
      </c>
      <c r="E70" s="85">
        <v>1</v>
      </c>
      <c r="F70" s="165">
        <f>IFERROR(VLOOKUP(B70,MATERIAIS!B:F,5,0),0)</f>
        <v>1099.78</v>
      </c>
      <c r="G70" s="166">
        <f t="shared" si="1"/>
        <v>1099.78</v>
      </c>
    </row>
    <row r="71" spans="1:7" ht="38.25">
      <c r="A71" s="117" t="s">
        <v>80</v>
      </c>
      <c r="B71" s="84">
        <v>13395</v>
      </c>
      <c r="C71" s="243" t="s">
        <v>129</v>
      </c>
      <c r="D71" s="84" t="s">
        <v>408</v>
      </c>
      <c r="E71" s="85">
        <v>1</v>
      </c>
      <c r="F71" s="165">
        <f>IFERROR(VLOOKUP(B71,MATERIAIS!B:F,5,0),0)</f>
        <v>1310.25</v>
      </c>
      <c r="G71" s="166">
        <f t="shared" si="1"/>
        <v>1310.25</v>
      </c>
    </row>
    <row r="72" spans="1:7" ht="25.5">
      <c r="A72" s="117" t="s">
        <v>483</v>
      </c>
      <c r="B72" s="84" t="s">
        <v>487</v>
      </c>
      <c r="C72" s="243" t="s">
        <v>506</v>
      </c>
      <c r="D72" s="84" t="s">
        <v>408</v>
      </c>
      <c r="E72" s="85">
        <v>1</v>
      </c>
      <c r="F72" s="165">
        <f>IFERROR(VLOOKUP(B72,MATERIAIS!B:F,5,0),0)</f>
        <v>870.65</v>
      </c>
      <c r="G72" s="166">
        <f t="shared" si="1"/>
        <v>870.65</v>
      </c>
    </row>
    <row r="73" spans="1:7">
      <c r="A73" s="117" t="s">
        <v>80</v>
      </c>
      <c r="B73" s="84" t="s">
        <v>488</v>
      </c>
      <c r="C73" s="243" t="s">
        <v>507</v>
      </c>
      <c r="D73" s="84" t="s">
        <v>408</v>
      </c>
      <c r="E73" s="85">
        <v>5</v>
      </c>
      <c r="F73" s="165">
        <f>IFERROR(VLOOKUP(B73,MATERIAIS!B:F,5,0),0)</f>
        <v>52.6</v>
      </c>
      <c r="G73" s="166">
        <f t="shared" si="1"/>
        <v>263</v>
      </c>
    </row>
    <row r="74" spans="1:7">
      <c r="A74" s="117" t="s">
        <v>80</v>
      </c>
      <c r="B74" s="84" t="s">
        <v>491</v>
      </c>
      <c r="C74" s="243" t="s">
        <v>510</v>
      </c>
      <c r="D74" s="84" t="s">
        <v>408</v>
      </c>
      <c r="E74" s="85">
        <v>5</v>
      </c>
      <c r="F74" s="165">
        <f>IFERROR(VLOOKUP(B74,MATERIAIS!B:F,5,0),0)</f>
        <v>60.8</v>
      </c>
      <c r="G74" s="166">
        <f t="shared" si="1"/>
        <v>304</v>
      </c>
    </row>
    <row r="75" spans="1:7">
      <c r="A75" s="117" t="s">
        <v>80</v>
      </c>
      <c r="B75" s="84" t="s">
        <v>489</v>
      </c>
      <c r="C75" s="243" t="s">
        <v>508</v>
      </c>
      <c r="D75" s="84" t="s">
        <v>408</v>
      </c>
      <c r="E75" s="85">
        <v>5</v>
      </c>
      <c r="F75" s="165">
        <f>IFERROR(VLOOKUP(B75,MATERIAIS!B:F,5,0),0)</f>
        <v>101</v>
      </c>
      <c r="G75" s="166">
        <f t="shared" si="1"/>
        <v>505</v>
      </c>
    </row>
    <row r="76" spans="1:7">
      <c r="A76" s="117" t="s">
        <v>80</v>
      </c>
      <c r="B76" s="84" t="s">
        <v>490</v>
      </c>
      <c r="C76" s="243" t="s">
        <v>509</v>
      </c>
      <c r="D76" s="84" t="s">
        <v>408</v>
      </c>
      <c r="E76" s="85">
        <v>5</v>
      </c>
      <c r="F76" s="165">
        <f>IFERROR(VLOOKUP(B76,MATERIAIS!B:F,5,0),0)</f>
        <v>157</v>
      </c>
      <c r="G76" s="166">
        <f t="shared" si="1"/>
        <v>785</v>
      </c>
    </row>
    <row r="77" spans="1:7">
      <c r="A77" s="117" t="s">
        <v>483</v>
      </c>
      <c r="B77" s="84" t="s">
        <v>77</v>
      </c>
      <c r="C77" s="243" t="s">
        <v>104</v>
      </c>
      <c r="D77" s="84" t="s">
        <v>408</v>
      </c>
      <c r="E77" s="85">
        <v>10</v>
      </c>
      <c r="F77" s="165">
        <f>IFERROR(VLOOKUP(B77,MATERIAIS!B:F,5,0),0)</f>
        <v>93</v>
      </c>
      <c r="G77" s="166">
        <f t="shared" si="1"/>
        <v>930</v>
      </c>
    </row>
    <row r="78" spans="1:7">
      <c r="A78" s="240"/>
      <c r="B78" s="84"/>
      <c r="C78" s="243"/>
      <c r="D78" s="84"/>
      <c r="E78" s="85"/>
      <c r="F78" s="165"/>
      <c r="G78" s="166">
        <f t="shared" ref="G78:G80" si="2">F78*E78</f>
        <v>0</v>
      </c>
    </row>
    <row r="79" spans="1:7">
      <c r="A79" s="240"/>
      <c r="B79" s="84"/>
      <c r="C79" s="243"/>
      <c r="D79" s="84"/>
      <c r="E79" s="85"/>
      <c r="F79" s="165"/>
      <c r="G79" s="166">
        <f t="shared" si="2"/>
        <v>0</v>
      </c>
    </row>
    <row r="80" spans="1:7" ht="15.75" thickBot="1">
      <c r="A80" s="235"/>
      <c r="B80" s="115"/>
      <c r="C80" s="245"/>
      <c r="D80" s="236"/>
      <c r="E80" s="119"/>
      <c r="F80" s="224"/>
      <c r="G80" s="167">
        <f t="shared" si="2"/>
        <v>0</v>
      </c>
    </row>
    <row r="81" spans="1:11" ht="15.75" thickBot="1">
      <c r="A81" s="86"/>
      <c r="B81" s="120"/>
      <c r="C81" s="284" t="s">
        <v>409</v>
      </c>
      <c r="D81" s="284"/>
      <c r="E81" s="284"/>
      <c r="F81" s="285"/>
      <c r="G81" s="87">
        <f>SUM(G48:G80)</f>
        <v>13993.58</v>
      </c>
      <c r="H81" s="234"/>
      <c r="I81" s="234"/>
    </row>
    <row r="82" spans="1:11" ht="15.75" thickBot="1">
      <c r="A82" s="86"/>
      <c r="B82" s="120"/>
      <c r="C82" s="248"/>
      <c r="D82" s="88"/>
      <c r="E82" s="89"/>
      <c r="F82" s="221"/>
      <c r="G82" s="222"/>
    </row>
    <row r="83" spans="1:11" ht="15.75" thickBot="1">
      <c r="A83" s="286" t="s">
        <v>581</v>
      </c>
      <c r="B83" s="287"/>
      <c r="C83" s="287"/>
      <c r="D83" s="287"/>
      <c r="E83" s="287"/>
      <c r="F83" s="287"/>
      <c r="G83" s="288"/>
      <c r="I83" s="83"/>
      <c r="J83" s="83"/>
      <c r="K83" s="83"/>
    </row>
    <row r="84" spans="1:11">
      <c r="A84" s="116" t="s">
        <v>425</v>
      </c>
      <c r="B84" s="113">
        <v>247</v>
      </c>
      <c r="C84" s="249" t="s">
        <v>429</v>
      </c>
      <c r="D84" s="113" t="s">
        <v>410</v>
      </c>
      <c r="E84" s="206">
        <v>0</v>
      </c>
      <c r="F84" s="163">
        <f>IFERROR(VLOOKUP(B84,INSUMOS!$B$2:$E$42,4,0),0)</f>
        <v>20.84</v>
      </c>
      <c r="G84" s="164">
        <f t="shared" ref="G84:G96" si="3">F84*E84</f>
        <v>0</v>
      </c>
      <c r="I84" s="83"/>
      <c r="J84" s="83"/>
      <c r="K84" s="83"/>
    </row>
    <row r="85" spans="1:11">
      <c r="A85" s="117" t="s">
        <v>425</v>
      </c>
      <c r="B85" s="84">
        <v>88247</v>
      </c>
      <c r="C85" s="244" t="s">
        <v>427</v>
      </c>
      <c r="D85" s="84" t="s">
        <v>410</v>
      </c>
      <c r="E85" s="237">
        <v>120</v>
      </c>
      <c r="F85" s="165">
        <f>IFERROR(VLOOKUP(B85,INSUMOS!$B$2:$E$42,4,0),0)</f>
        <v>30.16</v>
      </c>
      <c r="G85" s="166">
        <f t="shared" si="3"/>
        <v>3619.2</v>
      </c>
      <c r="I85" s="83"/>
      <c r="J85" s="83"/>
      <c r="K85" s="83"/>
    </row>
    <row r="86" spans="1:11">
      <c r="A86" s="117" t="s">
        <v>425</v>
      </c>
      <c r="B86" s="84" t="s">
        <v>448</v>
      </c>
      <c r="C86" s="244" t="s">
        <v>449</v>
      </c>
      <c r="D86" s="84" t="s">
        <v>410</v>
      </c>
      <c r="E86" s="237">
        <v>120</v>
      </c>
      <c r="F86" s="165">
        <f>IFERROR(VLOOKUP(B86,INSUMOS!$B$2:$E$42,4,0),0)</f>
        <v>30.16</v>
      </c>
      <c r="G86" s="166">
        <f t="shared" si="3"/>
        <v>3619.2</v>
      </c>
      <c r="I86" s="83"/>
      <c r="J86" s="83"/>
      <c r="K86" s="83"/>
    </row>
    <row r="87" spans="1:11">
      <c r="A87" s="117" t="s">
        <v>425</v>
      </c>
      <c r="B87" s="84">
        <v>88252</v>
      </c>
      <c r="C87" s="244" t="s">
        <v>428</v>
      </c>
      <c r="D87" s="84" t="s">
        <v>410</v>
      </c>
      <c r="E87" s="237">
        <v>0</v>
      </c>
      <c r="F87" s="165">
        <f>IFERROR(VLOOKUP(B87,INSUMOS!$B$2:$E$42,4,0),0)</f>
        <v>27.8</v>
      </c>
      <c r="G87" s="166">
        <f t="shared" si="3"/>
        <v>0</v>
      </c>
      <c r="I87" s="83"/>
      <c r="J87" s="83"/>
      <c r="K87" s="83"/>
    </row>
    <row r="88" spans="1:11">
      <c r="A88" s="117" t="s">
        <v>425</v>
      </c>
      <c r="B88" s="84">
        <v>88264</v>
      </c>
      <c r="C88" s="244" t="s">
        <v>430</v>
      </c>
      <c r="D88" s="84" t="s">
        <v>410</v>
      </c>
      <c r="E88" s="237">
        <v>120</v>
      </c>
      <c r="F88" s="165">
        <f>IFERROR(VLOOKUP(B88,INSUMOS!$B$2:$E$42,4,0),0)</f>
        <v>36.799999999999997</v>
      </c>
      <c r="G88" s="166">
        <f t="shared" si="3"/>
        <v>4416</v>
      </c>
      <c r="I88" s="83"/>
      <c r="J88" s="83"/>
      <c r="K88" s="83"/>
    </row>
    <row r="89" spans="1:11">
      <c r="A89" s="117" t="s">
        <v>425</v>
      </c>
      <c r="B89" s="84" t="s">
        <v>451</v>
      </c>
      <c r="C89" s="244" t="s">
        <v>452</v>
      </c>
      <c r="D89" s="84" t="s">
        <v>410</v>
      </c>
      <c r="E89" s="237">
        <v>120</v>
      </c>
      <c r="F89" s="165">
        <f>IFERROR(VLOOKUP(B89,INSUMOS!$B$2:$E$42,4,0),0)</f>
        <v>44.16</v>
      </c>
      <c r="G89" s="166">
        <f t="shared" si="3"/>
        <v>5299.2</v>
      </c>
      <c r="I89" s="83"/>
      <c r="J89" s="83"/>
      <c r="K89" s="83"/>
    </row>
    <row r="90" spans="1:11">
      <c r="A90" s="117" t="s">
        <v>425</v>
      </c>
      <c r="B90" s="84">
        <v>2438</v>
      </c>
      <c r="C90" s="244" t="s">
        <v>431</v>
      </c>
      <c r="D90" s="84" t="s">
        <v>410</v>
      </c>
      <c r="E90" s="237">
        <v>50</v>
      </c>
      <c r="F90" s="165">
        <f>IFERROR(VLOOKUP(B90,INSUMOS!$B$2:$E$42,4,0),0)</f>
        <v>34.22</v>
      </c>
      <c r="G90" s="166">
        <f t="shared" si="3"/>
        <v>1711</v>
      </c>
      <c r="I90" s="83"/>
      <c r="J90" s="83"/>
      <c r="K90" s="83"/>
    </row>
    <row r="91" spans="1:11">
      <c r="A91" s="117" t="s">
        <v>425</v>
      </c>
      <c r="B91" s="84">
        <v>90776</v>
      </c>
      <c r="C91" s="244" t="s">
        <v>432</v>
      </c>
      <c r="D91" s="84" t="s">
        <v>410</v>
      </c>
      <c r="E91" s="237">
        <v>50</v>
      </c>
      <c r="F91" s="165">
        <f>IFERROR(VLOOKUP(B91,INSUMOS!$B$2:$E$42,4,0),0)</f>
        <v>42.1</v>
      </c>
      <c r="G91" s="166">
        <f t="shared" si="3"/>
        <v>2105</v>
      </c>
      <c r="I91" s="83"/>
      <c r="J91" s="83"/>
      <c r="K91" s="83"/>
    </row>
    <row r="92" spans="1:11">
      <c r="A92" s="117" t="s">
        <v>425</v>
      </c>
      <c r="B92" s="84">
        <v>90777</v>
      </c>
      <c r="C92" s="244" t="s">
        <v>454</v>
      </c>
      <c r="D92" s="84" t="s">
        <v>410</v>
      </c>
      <c r="E92" s="237">
        <v>50</v>
      </c>
      <c r="F92" s="165">
        <f>IFERROR(VLOOKUP(B92,INSUMOS!$B$2:$E$42,4,0),0)</f>
        <v>122.82</v>
      </c>
      <c r="G92" s="166">
        <f t="shared" si="3"/>
        <v>6141</v>
      </c>
      <c r="I92" s="83"/>
      <c r="J92" s="83"/>
      <c r="K92" s="83"/>
    </row>
    <row r="93" spans="1:11">
      <c r="A93" s="117" t="s">
        <v>425</v>
      </c>
      <c r="B93" s="84">
        <v>4095</v>
      </c>
      <c r="C93" s="244" t="s">
        <v>434</v>
      </c>
      <c r="D93" s="84" t="s">
        <v>410</v>
      </c>
      <c r="E93" s="237">
        <v>0</v>
      </c>
      <c r="F93" s="165">
        <f>IFERROR(VLOOKUP(B93,INSUMOS!$B$2:$E$42,4,0),0)</f>
        <v>24.84</v>
      </c>
      <c r="G93" s="166">
        <f t="shared" si="3"/>
        <v>0</v>
      </c>
      <c r="I93" s="83"/>
      <c r="J93" s="83"/>
      <c r="K93" s="83"/>
    </row>
    <row r="94" spans="1:11">
      <c r="A94" s="117" t="s">
        <v>425</v>
      </c>
      <c r="B94" s="84">
        <v>4096</v>
      </c>
      <c r="C94" s="244" t="s">
        <v>436</v>
      </c>
      <c r="D94" s="84" t="s">
        <v>410</v>
      </c>
      <c r="E94" s="237">
        <v>120</v>
      </c>
      <c r="F94" s="165">
        <f>IFERROR(VLOOKUP(B94,INSUMOS!$B$2:$E$42,4,0),0)</f>
        <v>31.37</v>
      </c>
      <c r="G94" s="166">
        <f t="shared" si="3"/>
        <v>3764.4</v>
      </c>
      <c r="I94" s="83"/>
      <c r="J94" s="83"/>
      <c r="K94" s="83"/>
    </row>
    <row r="95" spans="1:11">
      <c r="A95" s="117" t="s">
        <v>425</v>
      </c>
      <c r="B95" s="84" t="s">
        <v>458</v>
      </c>
      <c r="C95" s="244" t="s">
        <v>459</v>
      </c>
      <c r="D95" s="84" t="s">
        <v>410</v>
      </c>
      <c r="E95" s="237">
        <v>120</v>
      </c>
      <c r="F95" s="165">
        <f>IFERROR(VLOOKUP(B95,INSUMOS!$B$2:$E$42,4,0),0)</f>
        <v>37.643999999999998</v>
      </c>
      <c r="G95" s="166">
        <f t="shared" si="3"/>
        <v>4517.28</v>
      </c>
      <c r="I95" s="83"/>
      <c r="J95" s="83"/>
      <c r="K95" s="83"/>
    </row>
    <row r="96" spans="1:11">
      <c r="A96" s="117" t="s">
        <v>425</v>
      </c>
      <c r="B96" s="84">
        <v>40943</v>
      </c>
      <c r="C96" s="244" t="s">
        <v>439</v>
      </c>
      <c r="D96" s="84" t="s">
        <v>410</v>
      </c>
      <c r="E96" s="237">
        <v>50</v>
      </c>
      <c r="F96" s="165">
        <f>IFERROR(VLOOKUP(B96,INSUMOS!$B$2:$E$42,4,0),0)</f>
        <v>36.33</v>
      </c>
      <c r="G96" s="166">
        <f t="shared" si="3"/>
        <v>1816.5</v>
      </c>
      <c r="I96" s="83"/>
      <c r="J96" s="83"/>
      <c r="K96" s="83"/>
    </row>
    <row r="97" spans="1:11" ht="15.75" thickBot="1">
      <c r="A97" s="118"/>
      <c r="B97" s="115"/>
      <c r="C97" s="251"/>
      <c r="D97" s="115"/>
      <c r="E97" s="119"/>
      <c r="F97" s="224"/>
      <c r="G97" s="167"/>
      <c r="I97" s="83"/>
      <c r="J97" s="83"/>
      <c r="K97" s="83"/>
    </row>
    <row r="98" spans="1:11" ht="15.75" thickBot="1">
      <c r="A98" s="86"/>
      <c r="B98" s="120"/>
      <c r="C98" s="284" t="s">
        <v>456</v>
      </c>
      <c r="D98" s="284"/>
      <c r="E98" s="284"/>
      <c r="F98" s="285"/>
      <c r="G98" s="87">
        <f>SUM(G84:G97)</f>
        <v>37008.78</v>
      </c>
      <c r="H98" s="234"/>
      <c r="I98" s="234"/>
    </row>
    <row r="99" spans="1:11" ht="15.75" thickBot="1">
      <c r="A99" s="86"/>
      <c r="B99" s="120"/>
      <c r="C99" s="248"/>
      <c r="D99" s="88"/>
      <c r="E99" s="89"/>
      <c r="F99" s="221"/>
      <c r="G99" s="222"/>
    </row>
    <row r="100" spans="1:11" ht="15.75" thickBot="1">
      <c r="A100" s="286" t="s">
        <v>582</v>
      </c>
      <c r="B100" s="287"/>
      <c r="C100" s="287"/>
      <c r="D100" s="287"/>
      <c r="E100" s="287"/>
      <c r="F100" s="287"/>
      <c r="G100" s="288"/>
    </row>
    <row r="101" spans="1:11">
      <c r="A101" s="116" t="s">
        <v>425</v>
      </c>
      <c r="B101" s="113" t="s">
        <v>512</v>
      </c>
      <c r="C101" s="249" t="s">
        <v>418</v>
      </c>
      <c r="D101" s="113" t="s">
        <v>410</v>
      </c>
      <c r="E101" s="114">
        <v>20</v>
      </c>
      <c r="F101" s="163">
        <f>IFERROR(VLOOKUP(B101,EQUIPAMENTOS!B:E,4,0),0)</f>
        <v>294.93</v>
      </c>
      <c r="G101" s="164">
        <f>F101*E101</f>
        <v>5898.6</v>
      </c>
    </row>
    <row r="102" spans="1:11">
      <c r="A102" s="117" t="s">
        <v>425</v>
      </c>
      <c r="B102" s="84" t="s">
        <v>514</v>
      </c>
      <c r="C102" s="244" t="s">
        <v>421</v>
      </c>
      <c r="D102" s="84" t="s">
        <v>410</v>
      </c>
      <c r="E102" s="85">
        <v>20</v>
      </c>
      <c r="F102" s="165">
        <f>IFERROR(VLOOKUP(B102,EQUIPAMENTOS!B:E,4,0),0)</f>
        <v>353.916</v>
      </c>
      <c r="G102" s="166">
        <f>F102*E102</f>
        <v>7078.32</v>
      </c>
    </row>
    <row r="103" spans="1:11">
      <c r="A103" s="117" t="s">
        <v>425</v>
      </c>
      <c r="B103" s="84" t="s">
        <v>522</v>
      </c>
      <c r="C103" s="244" t="s">
        <v>420</v>
      </c>
      <c r="D103" s="84" t="s">
        <v>410</v>
      </c>
      <c r="E103" s="85">
        <v>20</v>
      </c>
      <c r="F103" s="165">
        <f>IFERROR(VLOOKUP(B103,EQUIPAMENTOS!B:E,4,0),0)</f>
        <v>37.15</v>
      </c>
      <c r="G103" s="166">
        <f>F103*E103</f>
        <v>743</v>
      </c>
    </row>
    <row r="104" spans="1:11">
      <c r="A104" s="117"/>
      <c r="B104" s="84"/>
      <c r="C104" s="244"/>
      <c r="D104" s="84"/>
      <c r="E104" s="85"/>
      <c r="F104" s="165"/>
      <c r="G104" s="166"/>
    </row>
    <row r="105" spans="1:11">
      <c r="A105" s="117"/>
      <c r="B105" s="84"/>
      <c r="C105" s="244"/>
      <c r="D105" s="84"/>
      <c r="E105" s="85"/>
      <c r="F105" s="165"/>
      <c r="G105" s="166"/>
    </row>
    <row r="106" spans="1:11" ht="15.75" thickBot="1">
      <c r="A106" s="117"/>
      <c r="B106" s="84"/>
      <c r="C106" s="244"/>
      <c r="D106" s="84"/>
      <c r="E106" s="85"/>
      <c r="F106" s="165"/>
      <c r="G106" s="166">
        <f t="shared" ref="G106" si="4">F106*E106</f>
        <v>0</v>
      </c>
    </row>
    <row r="107" spans="1:11" ht="15.75" thickBot="1">
      <c r="A107" s="86"/>
      <c r="B107" s="120"/>
      <c r="C107" s="284" t="s">
        <v>457</v>
      </c>
      <c r="D107" s="284"/>
      <c r="E107" s="284"/>
      <c r="F107" s="285"/>
      <c r="G107" s="87">
        <f>SUM(G101:G106)</f>
        <v>13719.92</v>
      </c>
      <c r="H107" s="234"/>
      <c r="I107" s="234"/>
    </row>
    <row r="108" spans="1:11" ht="15.75" thickBot="1">
      <c r="A108" s="86"/>
      <c r="B108" s="120"/>
      <c r="C108" s="248"/>
      <c r="D108" s="88"/>
      <c r="E108" s="89"/>
      <c r="F108" s="221"/>
      <c r="G108" s="222"/>
    </row>
    <row r="109" spans="1:11">
      <c r="A109" s="125"/>
      <c r="B109" s="126"/>
      <c r="C109" s="254"/>
      <c r="D109" s="296" t="s">
        <v>462</v>
      </c>
      <c r="E109" s="297"/>
      <c r="F109" s="298"/>
      <c r="G109" s="227">
        <f>G81+G98+G107</f>
        <v>64722.28</v>
      </c>
    </row>
    <row r="110" spans="1:11">
      <c r="A110" s="127"/>
      <c r="B110" s="128"/>
      <c r="C110" s="255"/>
      <c r="D110" s="293" t="s">
        <v>412</v>
      </c>
      <c r="E110" s="294"/>
      <c r="F110" s="295"/>
      <c r="G110" s="228">
        <v>4080</v>
      </c>
    </row>
    <row r="111" spans="1:11" ht="15.75" thickBot="1">
      <c r="A111" s="129"/>
      <c r="B111" s="130"/>
      <c r="C111" s="256"/>
      <c r="D111" s="289" t="s">
        <v>413</v>
      </c>
      <c r="E111" s="290"/>
      <c r="F111" s="291"/>
      <c r="G111" s="229">
        <f>G109/G110</f>
        <v>15.863303921568628</v>
      </c>
    </row>
    <row r="113" spans="1:10" ht="15.75" thickBot="1"/>
    <row r="114" spans="1:10" ht="15.75" thickBot="1">
      <c r="A114" s="173" t="s">
        <v>111</v>
      </c>
      <c r="B114" s="174" t="s">
        <v>63</v>
      </c>
      <c r="C114" s="246" t="s">
        <v>401</v>
      </c>
      <c r="D114" s="175" t="s">
        <v>402</v>
      </c>
      <c r="E114" s="176"/>
      <c r="F114" s="215"/>
      <c r="G114" s="216" t="s">
        <v>570</v>
      </c>
    </row>
    <row r="115" spans="1:10" ht="39" thickBot="1">
      <c r="A115" s="124" t="s">
        <v>13</v>
      </c>
      <c r="B115" s="80" t="s">
        <v>531</v>
      </c>
      <c r="C115" s="233" t="s">
        <v>88</v>
      </c>
      <c r="D115" s="177" t="s">
        <v>404</v>
      </c>
      <c r="E115" s="81"/>
      <c r="F115" s="217"/>
      <c r="G115" s="218">
        <f>G152</f>
        <v>18.197462549019608</v>
      </c>
      <c r="J115" s="162"/>
    </row>
    <row r="116" spans="1:10" ht="15.75" thickBot="1">
      <c r="A116" s="122" t="s">
        <v>62</v>
      </c>
      <c r="B116" s="121" t="s">
        <v>63</v>
      </c>
      <c r="C116" s="247" t="s">
        <v>401</v>
      </c>
      <c r="D116" s="122" t="s">
        <v>404</v>
      </c>
      <c r="E116" s="123" t="s">
        <v>405</v>
      </c>
      <c r="F116" s="219" t="s">
        <v>406</v>
      </c>
      <c r="G116" s="220" t="s">
        <v>407</v>
      </c>
    </row>
    <row r="117" spans="1:10" ht="15.75" thickBot="1">
      <c r="A117" s="286" t="s">
        <v>580</v>
      </c>
      <c r="B117" s="287"/>
      <c r="C117" s="287"/>
      <c r="D117" s="287"/>
      <c r="E117" s="287"/>
      <c r="F117" s="287"/>
      <c r="G117" s="288"/>
    </row>
    <row r="118" spans="1:10">
      <c r="A118" s="117" t="s">
        <v>483</v>
      </c>
      <c r="B118" s="113" t="s">
        <v>515</v>
      </c>
      <c r="C118" s="242" t="s">
        <v>526</v>
      </c>
      <c r="D118" s="113" t="s">
        <v>410</v>
      </c>
      <c r="E118" s="114">
        <v>440</v>
      </c>
      <c r="F118" s="163">
        <f>IFERROR(VLOOKUP(B118,MATERIAIS!B:F,5,0),0)</f>
        <v>75.16</v>
      </c>
      <c r="G118" s="164">
        <f>F118*E118</f>
        <v>33070.400000000001</v>
      </c>
    </row>
    <row r="119" spans="1:10" ht="25.5">
      <c r="A119" s="117" t="s">
        <v>80</v>
      </c>
      <c r="B119" s="84" t="s">
        <v>572</v>
      </c>
      <c r="C119" s="243" t="s">
        <v>574</v>
      </c>
      <c r="D119" s="84" t="s">
        <v>414</v>
      </c>
      <c r="E119" s="85">
        <v>28.56</v>
      </c>
      <c r="F119" s="165">
        <f>IFERROR(VLOOKUP(B119,MATERIAIS!B:F,5,0),0)</f>
        <v>276.37</v>
      </c>
      <c r="G119" s="166">
        <f>F119*E119</f>
        <v>7893.1271999999999</v>
      </c>
    </row>
    <row r="120" spans="1:10">
      <c r="A120" s="117" t="s">
        <v>483</v>
      </c>
      <c r="B120" s="84" t="s">
        <v>575</v>
      </c>
      <c r="C120" s="243" t="s">
        <v>578</v>
      </c>
      <c r="D120" s="84" t="s">
        <v>416</v>
      </c>
      <c r="E120" s="85">
        <v>816</v>
      </c>
      <c r="F120" s="165">
        <f>IFERROR(VLOOKUP(B120,MATERIAIS!B:F,5,0),0)</f>
        <v>5.0199999999999996</v>
      </c>
      <c r="G120" s="166">
        <f t="shared" ref="G120" si="5">F120*E120</f>
        <v>4096.32</v>
      </c>
    </row>
    <row r="121" spans="1:10" ht="15.75" thickBot="1">
      <c r="A121" s="117"/>
      <c r="B121" s="84"/>
      <c r="C121" s="243"/>
      <c r="D121" s="84"/>
      <c r="E121" s="85"/>
      <c r="F121" s="165"/>
      <c r="G121" s="166"/>
    </row>
    <row r="122" spans="1:10" ht="15.75" thickBot="1">
      <c r="A122" s="86"/>
      <c r="B122" s="120"/>
      <c r="C122" s="284" t="s">
        <v>409</v>
      </c>
      <c r="D122" s="284"/>
      <c r="E122" s="284"/>
      <c r="F122" s="285"/>
      <c r="G122" s="87">
        <f>SUM(G118:G121)</f>
        <v>45059.847200000004</v>
      </c>
    </row>
    <row r="123" spans="1:10" ht="15.75" thickBot="1">
      <c r="A123" s="86"/>
      <c r="B123" s="120"/>
      <c r="C123" s="248"/>
      <c r="D123" s="88"/>
      <c r="E123" s="89"/>
      <c r="F123" s="221"/>
      <c r="G123" s="222"/>
    </row>
    <row r="124" spans="1:10" ht="15.75" thickBot="1">
      <c r="A124" s="286" t="s">
        <v>581</v>
      </c>
      <c r="B124" s="287"/>
      <c r="C124" s="287"/>
      <c r="D124" s="287"/>
      <c r="E124" s="287"/>
      <c r="F124" s="287"/>
      <c r="G124" s="288"/>
    </row>
    <row r="125" spans="1:10">
      <c r="A125" s="116" t="s">
        <v>425</v>
      </c>
      <c r="B125" s="113">
        <v>247</v>
      </c>
      <c r="C125" s="249" t="s">
        <v>429</v>
      </c>
      <c r="D125" s="113" t="s">
        <v>410</v>
      </c>
      <c r="E125" s="206"/>
      <c r="F125" s="163">
        <f>IFERROR(VLOOKUP(B125,INSUMOS!$B$2:$E$42,4,0),0)</f>
        <v>20.84</v>
      </c>
      <c r="G125" s="164">
        <f t="shared" ref="G125:G137" si="6">F125*E125</f>
        <v>0</v>
      </c>
    </row>
    <row r="126" spans="1:10">
      <c r="A126" s="117" t="s">
        <v>425</v>
      </c>
      <c r="B126" s="84">
        <v>88247</v>
      </c>
      <c r="C126" s="244" t="s">
        <v>427</v>
      </c>
      <c r="D126" s="84" t="s">
        <v>410</v>
      </c>
      <c r="E126" s="237">
        <v>220</v>
      </c>
      <c r="F126" s="165">
        <f>IFERROR(VLOOKUP(B126,INSUMOS!$B$2:$E$42,4,0),0)</f>
        <v>30.16</v>
      </c>
      <c r="G126" s="166">
        <f t="shared" si="6"/>
        <v>6635.2</v>
      </c>
    </row>
    <row r="127" spans="1:10">
      <c r="A127" s="117" t="s">
        <v>425</v>
      </c>
      <c r="B127" s="84" t="s">
        <v>448</v>
      </c>
      <c r="C127" s="244" t="s">
        <v>449</v>
      </c>
      <c r="D127" s="84" t="s">
        <v>410</v>
      </c>
      <c r="E127" s="237"/>
      <c r="F127" s="165">
        <f>IFERROR(VLOOKUP(B127,INSUMOS!$B$2:$E$42,4,0),0)</f>
        <v>30.16</v>
      </c>
      <c r="G127" s="166">
        <f t="shared" si="6"/>
        <v>0</v>
      </c>
    </row>
    <row r="128" spans="1:10">
      <c r="A128" s="117" t="s">
        <v>425</v>
      </c>
      <c r="B128" s="84">
        <v>88252</v>
      </c>
      <c r="C128" s="244" t="s">
        <v>428</v>
      </c>
      <c r="D128" s="84" t="s">
        <v>410</v>
      </c>
      <c r="E128" s="237"/>
      <c r="F128" s="165">
        <f>IFERROR(VLOOKUP(B128,INSUMOS!$B$2:$E$42,4,0),0)</f>
        <v>27.8</v>
      </c>
      <c r="G128" s="166">
        <f t="shared" si="6"/>
        <v>0</v>
      </c>
    </row>
    <row r="129" spans="1:7">
      <c r="A129" s="117" t="s">
        <v>425</v>
      </c>
      <c r="B129" s="84">
        <v>88264</v>
      </c>
      <c r="C129" s="244" t="s">
        <v>430</v>
      </c>
      <c r="D129" s="84" t="s">
        <v>410</v>
      </c>
      <c r="E129" s="237">
        <v>220</v>
      </c>
      <c r="F129" s="165">
        <f>IFERROR(VLOOKUP(B129,INSUMOS!$B$2:$E$42,4,0),0)</f>
        <v>36.799999999999997</v>
      </c>
      <c r="G129" s="166">
        <f t="shared" si="6"/>
        <v>8095.9999999999991</v>
      </c>
    </row>
    <row r="130" spans="1:7">
      <c r="A130" s="117" t="s">
        <v>425</v>
      </c>
      <c r="B130" s="84" t="s">
        <v>451</v>
      </c>
      <c r="C130" s="244" t="s">
        <v>452</v>
      </c>
      <c r="D130" s="84" t="s">
        <v>410</v>
      </c>
      <c r="E130" s="237"/>
      <c r="F130" s="165">
        <f>IFERROR(VLOOKUP(B130,INSUMOS!$B$2:$E$42,4,0),0)</f>
        <v>44.16</v>
      </c>
      <c r="G130" s="166">
        <f t="shared" si="6"/>
        <v>0</v>
      </c>
    </row>
    <row r="131" spans="1:7">
      <c r="A131" s="117" t="s">
        <v>425</v>
      </c>
      <c r="B131" s="84">
        <v>2438</v>
      </c>
      <c r="C131" s="244" t="s">
        <v>431</v>
      </c>
      <c r="D131" s="84" t="s">
        <v>410</v>
      </c>
      <c r="E131" s="237">
        <v>40</v>
      </c>
      <c r="F131" s="165">
        <f>IFERROR(VLOOKUP(B131,INSUMOS!$B$2:$E$42,4,0),0)</f>
        <v>34.22</v>
      </c>
      <c r="G131" s="166">
        <f t="shared" si="6"/>
        <v>1368.8</v>
      </c>
    </row>
    <row r="132" spans="1:7">
      <c r="A132" s="117" t="s">
        <v>425</v>
      </c>
      <c r="B132" s="84">
        <v>90776</v>
      </c>
      <c r="C132" s="244" t="s">
        <v>432</v>
      </c>
      <c r="D132" s="84" t="s">
        <v>410</v>
      </c>
      <c r="E132" s="237"/>
      <c r="F132" s="165">
        <f>IFERROR(VLOOKUP(B132,INSUMOS!$B$2:$E$42,4,0),0)</f>
        <v>42.1</v>
      </c>
      <c r="G132" s="166">
        <f t="shared" si="6"/>
        <v>0</v>
      </c>
    </row>
    <row r="133" spans="1:7">
      <c r="A133" s="117" t="s">
        <v>425</v>
      </c>
      <c r="B133" s="84">
        <v>90777</v>
      </c>
      <c r="C133" s="244" t="s">
        <v>454</v>
      </c>
      <c r="D133" s="84" t="s">
        <v>410</v>
      </c>
      <c r="E133" s="237">
        <v>40</v>
      </c>
      <c r="F133" s="165">
        <f>IFERROR(VLOOKUP(B133,INSUMOS!$B$2:$E$42,4,0),0)</f>
        <v>122.82</v>
      </c>
      <c r="G133" s="166">
        <f t="shared" si="6"/>
        <v>4912.7999999999993</v>
      </c>
    </row>
    <row r="134" spans="1:7">
      <c r="A134" s="117" t="s">
        <v>425</v>
      </c>
      <c r="B134" s="84">
        <v>4095</v>
      </c>
      <c r="C134" s="244" t="s">
        <v>434</v>
      </c>
      <c r="D134" s="84" t="s">
        <v>410</v>
      </c>
      <c r="E134" s="237"/>
      <c r="F134" s="165">
        <f>IFERROR(VLOOKUP(B134,INSUMOS!$B$2:$E$42,4,0),0)</f>
        <v>24.84</v>
      </c>
      <c r="G134" s="166">
        <f t="shared" si="6"/>
        <v>0</v>
      </c>
    </row>
    <row r="135" spans="1:7">
      <c r="A135" s="117" t="s">
        <v>425</v>
      </c>
      <c r="B135" s="84">
        <v>4096</v>
      </c>
      <c r="C135" s="244" t="s">
        <v>436</v>
      </c>
      <c r="D135" s="84" t="s">
        <v>410</v>
      </c>
      <c r="E135" s="237"/>
      <c r="F135" s="165">
        <f>IFERROR(VLOOKUP(B135,INSUMOS!$B$2:$E$42,4,0),0)</f>
        <v>31.37</v>
      </c>
      <c r="G135" s="166">
        <f t="shared" si="6"/>
        <v>0</v>
      </c>
    </row>
    <row r="136" spans="1:7">
      <c r="A136" s="117" t="s">
        <v>425</v>
      </c>
      <c r="B136" s="84" t="s">
        <v>458</v>
      </c>
      <c r="C136" s="244" t="s">
        <v>459</v>
      </c>
      <c r="D136" s="84" t="s">
        <v>410</v>
      </c>
      <c r="E136" s="237"/>
      <c r="F136" s="165">
        <f>IFERROR(VLOOKUP(B136,INSUMOS!$B$2:$E$42,4,0),0)</f>
        <v>37.643999999999998</v>
      </c>
      <c r="G136" s="166">
        <f t="shared" si="6"/>
        <v>0</v>
      </c>
    </row>
    <row r="137" spans="1:7">
      <c r="A137" s="117" t="s">
        <v>425</v>
      </c>
      <c r="B137" s="84">
        <v>40943</v>
      </c>
      <c r="C137" s="244" t="s">
        <v>439</v>
      </c>
      <c r="D137" s="84" t="s">
        <v>410</v>
      </c>
      <c r="E137" s="237"/>
      <c r="F137" s="165">
        <f>IFERROR(VLOOKUP(B137,INSUMOS!$B$2:$E$42,4,0),0)</f>
        <v>36.33</v>
      </c>
      <c r="G137" s="166">
        <f t="shared" si="6"/>
        <v>0</v>
      </c>
    </row>
    <row r="138" spans="1:7" ht="15.75" thickBot="1">
      <c r="A138" s="118"/>
      <c r="B138" s="115"/>
      <c r="C138" s="251"/>
      <c r="D138" s="115"/>
      <c r="E138" s="119"/>
      <c r="F138" s="224"/>
      <c r="G138" s="167"/>
    </row>
    <row r="139" spans="1:7" ht="15.75" thickBot="1">
      <c r="A139" s="86"/>
      <c r="B139" s="120"/>
      <c r="C139" s="284" t="s">
        <v>456</v>
      </c>
      <c r="D139" s="284"/>
      <c r="E139" s="284"/>
      <c r="F139" s="285"/>
      <c r="G139" s="87">
        <f>SUM(G125:G138)</f>
        <v>21012.799999999996</v>
      </c>
    </row>
    <row r="140" spans="1:7" ht="15.75" thickBot="1">
      <c r="A140" s="86"/>
      <c r="B140" s="120"/>
      <c r="C140" s="248"/>
      <c r="D140" s="88"/>
      <c r="E140" s="89"/>
      <c r="F140" s="221"/>
      <c r="G140" s="222"/>
    </row>
    <row r="141" spans="1:7" ht="15.75" thickBot="1">
      <c r="A141" s="286" t="s">
        <v>582</v>
      </c>
      <c r="B141" s="287"/>
      <c r="C141" s="287"/>
      <c r="D141" s="287"/>
      <c r="E141" s="287"/>
      <c r="F141" s="287"/>
      <c r="G141" s="288"/>
    </row>
    <row r="142" spans="1:7">
      <c r="A142" s="116" t="s">
        <v>425</v>
      </c>
      <c r="B142" s="113" t="s">
        <v>512</v>
      </c>
      <c r="C142" s="249" t="s">
        <v>418</v>
      </c>
      <c r="D142" s="113" t="s">
        <v>410</v>
      </c>
      <c r="E142" s="114"/>
      <c r="F142" s="163">
        <f>IFERROR(VLOOKUP(B142,EQUIPAMENTOS!B:E,4,0),0)</f>
        <v>294.93</v>
      </c>
      <c r="G142" s="164">
        <f>F142*E142</f>
        <v>0</v>
      </c>
    </row>
    <row r="143" spans="1:7">
      <c r="A143" s="117" t="s">
        <v>425</v>
      </c>
      <c r="B143" s="84" t="s">
        <v>514</v>
      </c>
      <c r="C143" s="244" t="s">
        <v>421</v>
      </c>
      <c r="D143" s="84" t="s">
        <v>410</v>
      </c>
      <c r="E143" s="85"/>
      <c r="F143" s="165">
        <f>IFERROR(VLOOKUP(B143,EQUIPAMENTOS!B:E,4,0),0)</f>
        <v>353.916</v>
      </c>
      <c r="G143" s="166">
        <f>F143*E143</f>
        <v>0</v>
      </c>
    </row>
    <row r="144" spans="1:7">
      <c r="A144" s="117" t="s">
        <v>425</v>
      </c>
      <c r="B144" s="84" t="s">
        <v>522</v>
      </c>
      <c r="C144" s="244" t="s">
        <v>420</v>
      </c>
      <c r="D144" s="84" t="s">
        <v>410</v>
      </c>
      <c r="E144" s="85">
        <v>220</v>
      </c>
      <c r="F144" s="165">
        <f>IFERROR(VLOOKUP(B144,EQUIPAMENTOS!B:E,4,0),0)</f>
        <v>37.15</v>
      </c>
      <c r="G144" s="166">
        <f>F144*E144</f>
        <v>8173</v>
      </c>
    </row>
    <row r="145" spans="1:10">
      <c r="A145" s="117"/>
      <c r="B145" s="84"/>
      <c r="C145" s="244"/>
      <c r="D145" s="84"/>
      <c r="E145" s="85"/>
      <c r="F145" s="165"/>
      <c r="G145" s="166"/>
    </row>
    <row r="146" spans="1:10">
      <c r="A146" s="117"/>
      <c r="B146" s="84"/>
      <c r="C146" s="244"/>
      <c r="D146" s="84"/>
      <c r="E146" s="85"/>
      <c r="F146" s="165"/>
      <c r="G146" s="166"/>
    </row>
    <row r="147" spans="1:10" ht="15.75" thickBot="1">
      <c r="A147" s="117"/>
      <c r="B147" s="84"/>
      <c r="C147" s="244"/>
      <c r="D147" s="84"/>
      <c r="E147" s="85"/>
      <c r="F147" s="165"/>
      <c r="G147" s="166">
        <f t="shared" ref="G147" si="7">F147*E147</f>
        <v>0</v>
      </c>
    </row>
    <row r="148" spans="1:10" ht="15.75" thickBot="1">
      <c r="A148" s="86"/>
      <c r="B148" s="120"/>
      <c r="C148" s="284" t="s">
        <v>457</v>
      </c>
      <c r="D148" s="284"/>
      <c r="E148" s="284"/>
      <c r="F148" s="285"/>
      <c r="G148" s="87">
        <f>SUM(G142:G147)</f>
        <v>8173</v>
      </c>
    </row>
    <row r="149" spans="1:10" ht="15.75" thickBot="1">
      <c r="A149" s="86"/>
      <c r="B149" s="120"/>
      <c r="C149" s="248"/>
      <c r="D149" s="88"/>
      <c r="E149" s="89"/>
      <c r="F149" s="221"/>
      <c r="G149" s="222"/>
    </row>
    <row r="150" spans="1:10">
      <c r="A150" s="125"/>
      <c r="B150" s="126"/>
      <c r="C150" s="254"/>
      <c r="D150" s="296" t="s">
        <v>462</v>
      </c>
      <c r="E150" s="297"/>
      <c r="F150" s="298"/>
      <c r="G150" s="227">
        <f>G122+G139+G148</f>
        <v>74245.647200000007</v>
      </c>
    </row>
    <row r="151" spans="1:10">
      <c r="A151" s="127"/>
      <c r="B151" s="128"/>
      <c r="C151" s="255"/>
      <c r="D151" s="293" t="s">
        <v>412</v>
      </c>
      <c r="E151" s="294"/>
      <c r="F151" s="295"/>
      <c r="G151" s="228">
        <v>4080</v>
      </c>
    </row>
    <row r="152" spans="1:10" ht="15.75" thickBot="1">
      <c r="A152" s="129"/>
      <c r="B152" s="130"/>
      <c r="C152" s="256"/>
      <c r="D152" s="289" t="s">
        <v>413</v>
      </c>
      <c r="E152" s="290"/>
      <c r="F152" s="291"/>
      <c r="G152" s="229">
        <f>G150/G151</f>
        <v>18.197462549019608</v>
      </c>
    </row>
    <row r="155" spans="1:10" ht="15.75" thickBot="1"/>
    <row r="156" spans="1:10" ht="15.75" thickBot="1">
      <c r="A156" s="173" t="s">
        <v>111</v>
      </c>
      <c r="B156" s="174" t="s">
        <v>63</v>
      </c>
      <c r="C156" s="246" t="s">
        <v>401</v>
      </c>
      <c r="D156" s="175" t="s">
        <v>402</v>
      </c>
      <c r="E156" s="176"/>
      <c r="F156" s="215"/>
      <c r="G156" s="216" t="s">
        <v>570</v>
      </c>
    </row>
    <row r="157" spans="1:10" ht="39" thickBot="1">
      <c r="A157" s="79" t="s">
        <v>15</v>
      </c>
      <c r="B157" s="80" t="s">
        <v>532</v>
      </c>
      <c r="C157" s="233" t="s">
        <v>89</v>
      </c>
      <c r="D157" s="177" t="s">
        <v>404</v>
      </c>
      <c r="E157" s="81"/>
      <c r="F157" s="217"/>
      <c r="G157" s="218">
        <f>G192</f>
        <v>648.98949999999991</v>
      </c>
      <c r="J157" s="162"/>
    </row>
    <row r="158" spans="1:10" ht="15.75" thickBot="1">
      <c r="A158" s="77" t="s">
        <v>63</v>
      </c>
      <c r="B158" s="77" t="s">
        <v>62</v>
      </c>
      <c r="C158" s="257" t="s">
        <v>403</v>
      </c>
      <c r="D158" s="78" t="s">
        <v>404</v>
      </c>
      <c r="E158" s="82" t="s">
        <v>405</v>
      </c>
      <c r="F158" s="230" t="s">
        <v>406</v>
      </c>
      <c r="G158" s="231" t="s">
        <v>407</v>
      </c>
    </row>
    <row r="159" spans="1:10" ht="15.75" thickBot="1">
      <c r="A159" s="286" t="s">
        <v>580</v>
      </c>
      <c r="B159" s="287"/>
      <c r="C159" s="287"/>
      <c r="D159" s="287"/>
      <c r="E159" s="287"/>
      <c r="F159" s="287"/>
      <c r="G159" s="288"/>
    </row>
    <row r="160" spans="1:10">
      <c r="A160" s="117" t="s">
        <v>548</v>
      </c>
      <c r="B160" s="84" t="s">
        <v>562</v>
      </c>
      <c r="C160" s="249" t="s">
        <v>422</v>
      </c>
      <c r="D160" s="113" t="s">
        <v>408</v>
      </c>
      <c r="E160" s="241">
        <v>0.02</v>
      </c>
      <c r="F160" s="163">
        <f>COTAÇÃO!G12</f>
        <v>9260.56</v>
      </c>
      <c r="G160" s="164">
        <f t="shared" ref="G160:G161" si="8">F160*E160</f>
        <v>185.21119999999999</v>
      </c>
      <c r="I160" s="226"/>
    </row>
    <row r="161" spans="1:9">
      <c r="A161" s="117" t="s">
        <v>548</v>
      </c>
      <c r="B161" s="84" t="s">
        <v>563</v>
      </c>
      <c r="C161" s="244" t="s">
        <v>423</v>
      </c>
      <c r="D161" s="84" t="s">
        <v>408</v>
      </c>
      <c r="E161" s="208">
        <v>0.01</v>
      </c>
      <c r="F161" s="165">
        <f>COTAÇÃO!G13</f>
        <v>36640.329999999994</v>
      </c>
      <c r="G161" s="166">
        <f t="shared" si="8"/>
        <v>366.40329999999994</v>
      </c>
      <c r="I161" s="226"/>
    </row>
    <row r="162" spans="1:9">
      <c r="A162" s="117"/>
      <c r="B162" s="84"/>
      <c r="C162" s="244"/>
      <c r="D162" s="84"/>
      <c r="E162" s="193"/>
      <c r="F162" s="165"/>
      <c r="G162" s="166"/>
      <c r="I162" s="226"/>
    </row>
    <row r="163" spans="1:9" ht="15.75" thickBot="1">
      <c r="A163" s="117"/>
      <c r="B163" s="84"/>
      <c r="C163" s="244"/>
      <c r="D163" s="84"/>
      <c r="E163" s="194"/>
      <c r="F163" s="165"/>
      <c r="G163" s="166"/>
    </row>
    <row r="164" spans="1:9" ht="15.75" thickBot="1">
      <c r="A164" s="86"/>
      <c r="B164" s="120"/>
      <c r="C164" s="284" t="s">
        <v>409</v>
      </c>
      <c r="D164" s="284"/>
      <c r="E164" s="284"/>
      <c r="F164" s="285"/>
      <c r="G164" s="87">
        <f>SUM(G160:G163)</f>
        <v>551.61449999999991</v>
      </c>
    </row>
    <row r="165" spans="1:9" ht="15.75" thickBot="1">
      <c r="A165" s="86"/>
      <c r="B165" s="120"/>
      <c r="C165" s="248"/>
      <c r="D165" s="88"/>
      <c r="E165" s="89"/>
      <c r="F165" s="221"/>
      <c r="G165" s="222"/>
    </row>
    <row r="166" spans="1:9" ht="15.75" thickBot="1">
      <c r="A166" s="286" t="s">
        <v>581</v>
      </c>
      <c r="B166" s="287"/>
      <c r="C166" s="287"/>
      <c r="D166" s="287"/>
      <c r="E166" s="287"/>
      <c r="F166" s="287"/>
      <c r="G166" s="288"/>
    </row>
    <row r="167" spans="1:9">
      <c r="A167" s="116" t="s">
        <v>425</v>
      </c>
      <c r="B167" s="113">
        <v>101375</v>
      </c>
      <c r="C167" s="249" t="s">
        <v>429</v>
      </c>
      <c r="D167" s="113" t="s">
        <v>411</v>
      </c>
      <c r="E167" s="206"/>
      <c r="F167" s="163">
        <f>IFERROR(VLOOKUP(B167,INSUMOS!$B$2:$E$42,4,0),0)</f>
        <v>5356.34</v>
      </c>
      <c r="G167" s="164">
        <f t="shared" ref="G167:G180" si="9">F167*E167</f>
        <v>0</v>
      </c>
    </row>
    <row r="168" spans="1:9">
      <c r="A168" s="202" t="s">
        <v>425</v>
      </c>
      <c r="B168" s="203">
        <v>247</v>
      </c>
      <c r="C168" s="258" t="s">
        <v>429</v>
      </c>
      <c r="D168" s="203" t="s">
        <v>410</v>
      </c>
      <c r="E168" s="207">
        <v>0.5</v>
      </c>
      <c r="F168" s="204">
        <v>20.84</v>
      </c>
      <c r="G168" s="166">
        <f t="shared" si="9"/>
        <v>10.42</v>
      </c>
    </row>
    <row r="169" spans="1:9">
      <c r="A169" s="117" t="s">
        <v>425</v>
      </c>
      <c r="B169" s="84">
        <v>88247</v>
      </c>
      <c r="C169" s="244" t="s">
        <v>427</v>
      </c>
      <c r="D169" s="84" t="s">
        <v>410</v>
      </c>
      <c r="E169" s="237"/>
      <c r="F169" s="165">
        <f>IFERROR(VLOOKUP(B169,INSUMOS!$B$2:$E$42,4,0),0)</f>
        <v>30.16</v>
      </c>
      <c r="G169" s="166">
        <f t="shared" si="9"/>
        <v>0</v>
      </c>
    </row>
    <row r="170" spans="1:9">
      <c r="A170" s="117" t="s">
        <v>425</v>
      </c>
      <c r="B170" s="84" t="s">
        <v>448</v>
      </c>
      <c r="C170" s="244" t="s">
        <v>449</v>
      </c>
      <c r="D170" s="84" t="s">
        <v>410</v>
      </c>
      <c r="E170" s="237"/>
      <c r="F170" s="165">
        <f>IFERROR(VLOOKUP(B170,INSUMOS!$B$2:$E$42,4,0),0)</f>
        <v>30.16</v>
      </c>
      <c r="G170" s="166">
        <f t="shared" si="9"/>
        <v>0</v>
      </c>
    </row>
    <row r="171" spans="1:9">
      <c r="A171" s="117" t="s">
        <v>425</v>
      </c>
      <c r="B171" s="84">
        <v>88252</v>
      </c>
      <c r="C171" s="244" t="s">
        <v>428</v>
      </c>
      <c r="D171" s="84" t="s">
        <v>410</v>
      </c>
      <c r="E171" s="237"/>
      <c r="F171" s="165">
        <f>IFERROR(VLOOKUP(B171,INSUMOS!$B$2:$E$42,4,0),0)</f>
        <v>27.8</v>
      </c>
      <c r="G171" s="166">
        <f t="shared" si="9"/>
        <v>0</v>
      </c>
    </row>
    <row r="172" spans="1:9">
      <c r="A172" s="117" t="s">
        <v>425</v>
      </c>
      <c r="B172" s="84">
        <v>88264</v>
      </c>
      <c r="C172" s="244" t="s">
        <v>430</v>
      </c>
      <c r="D172" s="84" t="s">
        <v>410</v>
      </c>
      <c r="E172" s="237"/>
      <c r="F172" s="165">
        <f>IFERROR(VLOOKUP(B172,INSUMOS!$B$2:$E$42,4,0),0)</f>
        <v>36.799999999999997</v>
      </c>
      <c r="G172" s="166">
        <f t="shared" si="9"/>
        <v>0</v>
      </c>
    </row>
    <row r="173" spans="1:9">
      <c r="A173" s="117" t="s">
        <v>425</v>
      </c>
      <c r="B173" s="84" t="s">
        <v>451</v>
      </c>
      <c r="C173" s="244" t="s">
        <v>452</v>
      </c>
      <c r="D173" s="84" t="s">
        <v>410</v>
      </c>
      <c r="E173" s="237"/>
      <c r="F173" s="165">
        <f>IFERROR(VLOOKUP(B173,INSUMOS!$B$2:$E$42,4,0),0)</f>
        <v>44.16</v>
      </c>
      <c r="G173" s="166">
        <f t="shared" si="9"/>
        <v>0</v>
      </c>
    </row>
    <row r="174" spans="1:9">
      <c r="A174" s="117" t="s">
        <v>425</v>
      </c>
      <c r="B174" s="84">
        <v>101401</v>
      </c>
      <c r="C174" s="244" t="s">
        <v>431</v>
      </c>
      <c r="D174" s="84" t="s">
        <v>411</v>
      </c>
      <c r="E174" s="237"/>
      <c r="F174" s="165">
        <f>IFERROR(VLOOKUP(B174,INSUMOS!$B$2:$E$42,4,0),0)</f>
        <v>7742.22</v>
      </c>
      <c r="G174" s="166">
        <f t="shared" si="9"/>
        <v>0</v>
      </c>
    </row>
    <row r="175" spans="1:9">
      <c r="A175" s="117" t="s">
        <v>425</v>
      </c>
      <c r="B175" s="84">
        <v>90776</v>
      </c>
      <c r="C175" s="244" t="s">
        <v>432</v>
      </c>
      <c r="D175" s="84" t="s">
        <v>410</v>
      </c>
      <c r="E175" s="237"/>
      <c r="F175" s="165">
        <f>IFERROR(VLOOKUP(B175,INSUMOS!$B$2:$E$42,4,0),0)</f>
        <v>42.1</v>
      </c>
      <c r="G175" s="166">
        <f t="shared" si="9"/>
        <v>0</v>
      </c>
    </row>
    <row r="176" spans="1:9">
      <c r="A176" s="117" t="s">
        <v>425</v>
      </c>
      <c r="B176" s="84">
        <v>90778</v>
      </c>
      <c r="C176" s="244" t="s">
        <v>433</v>
      </c>
      <c r="D176" s="84" t="s">
        <v>410</v>
      </c>
      <c r="E176" s="237">
        <v>0.5</v>
      </c>
      <c r="F176" s="165">
        <f>IFERROR(VLOOKUP(B176,INSUMOS!$B$2:$E$42,4,0),0)</f>
        <v>136.76</v>
      </c>
      <c r="G176" s="166">
        <f t="shared" si="9"/>
        <v>68.38</v>
      </c>
    </row>
    <row r="177" spans="1:7">
      <c r="A177" s="117" t="s">
        <v>425</v>
      </c>
      <c r="B177" s="84">
        <v>4095</v>
      </c>
      <c r="C177" s="244" t="s">
        <v>434</v>
      </c>
      <c r="D177" s="84" t="s">
        <v>410</v>
      </c>
      <c r="E177" s="237"/>
      <c r="F177" s="165">
        <f>IFERROR(VLOOKUP(B177,INSUMOS!$B$2:$E$42,4,0),0)</f>
        <v>24.84</v>
      </c>
      <c r="G177" s="166">
        <f t="shared" si="9"/>
        <v>0</v>
      </c>
    </row>
    <row r="178" spans="1:7">
      <c r="A178" s="117" t="s">
        <v>425</v>
      </c>
      <c r="B178" s="84">
        <v>4096</v>
      </c>
      <c r="C178" s="244" t="s">
        <v>436</v>
      </c>
      <c r="D178" s="84" t="s">
        <v>410</v>
      </c>
      <c r="E178" s="237"/>
      <c r="F178" s="165">
        <f>IFERROR(VLOOKUP(B178,INSUMOS!$B$2:$E$42,4,0),0)</f>
        <v>31.37</v>
      </c>
      <c r="G178" s="166">
        <f t="shared" si="9"/>
        <v>0</v>
      </c>
    </row>
    <row r="179" spans="1:7">
      <c r="A179" s="117" t="s">
        <v>425</v>
      </c>
      <c r="B179" s="84" t="s">
        <v>458</v>
      </c>
      <c r="C179" s="244" t="s">
        <v>459</v>
      </c>
      <c r="D179" s="84" t="s">
        <v>410</v>
      </c>
      <c r="E179" s="237"/>
      <c r="F179" s="165">
        <f>IFERROR(VLOOKUP(B179,INSUMOS!$B$2:$E$42,4,0),0)</f>
        <v>37.643999999999998</v>
      </c>
      <c r="G179" s="166">
        <f t="shared" si="9"/>
        <v>0</v>
      </c>
    </row>
    <row r="180" spans="1:7">
      <c r="A180" s="117" t="s">
        <v>425</v>
      </c>
      <c r="B180" s="84">
        <v>40943</v>
      </c>
      <c r="C180" s="244" t="s">
        <v>439</v>
      </c>
      <c r="D180" s="84" t="s">
        <v>410</v>
      </c>
      <c r="E180" s="237"/>
      <c r="F180" s="165">
        <f>IFERROR(VLOOKUP(B180,INSUMOS!$B$2:$E$42,4,0),0)</f>
        <v>36.33</v>
      </c>
      <c r="G180" s="166">
        <f t="shared" si="9"/>
        <v>0</v>
      </c>
    </row>
    <row r="181" spans="1:7" ht="15.75" thickBot="1">
      <c r="A181" s="118"/>
      <c r="B181" s="115"/>
      <c r="C181" s="251"/>
      <c r="D181" s="115"/>
      <c r="E181" s="119"/>
      <c r="F181" s="224"/>
      <c r="G181" s="167"/>
    </row>
    <row r="182" spans="1:7" ht="15.75" thickBot="1">
      <c r="A182" s="86"/>
      <c r="B182" s="120"/>
      <c r="C182" s="284" t="s">
        <v>456</v>
      </c>
      <c r="D182" s="284"/>
      <c r="E182" s="284"/>
      <c r="F182" s="285"/>
      <c r="G182" s="87">
        <f>SUM(G167:G181)</f>
        <v>78.8</v>
      </c>
    </row>
    <row r="183" spans="1:7" ht="15.75" thickBot="1">
      <c r="A183" s="86"/>
      <c r="B183" s="120"/>
      <c r="C183" s="248"/>
      <c r="D183" s="88"/>
      <c r="E183" s="89"/>
      <c r="F183" s="221"/>
      <c r="G183" s="222"/>
    </row>
    <row r="184" spans="1:7" ht="15.75" thickBot="1">
      <c r="A184" s="286" t="s">
        <v>582</v>
      </c>
      <c r="B184" s="287"/>
      <c r="C184" s="287"/>
      <c r="D184" s="287"/>
      <c r="E184" s="287"/>
      <c r="F184" s="287"/>
      <c r="G184" s="288"/>
    </row>
    <row r="185" spans="1:7">
      <c r="A185" s="116" t="s">
        <v>483</v>
      </c>
      <c r="B185" s="113" t="s">
        <v>512</v>
      </c>
      <c r="C185" s="249" t="s">
        <v>418</v>
      </c>
      <c r="D185" s="113" t="s">
        <v>410</v>
      </c>
      <c r="E185" s="237"/>
      <c r="F185" s="163">
        <f>IFERROR(VLOOKUP(B185,EQUIPAMENTOS!B:E,4,0),0)</f>
        <v>294.93</v>
      </c>
      <c r="G185" s="164">
        <f>F185*E185</f>
        <v>0</v>
      </c>
    </row>
    <row r="186" spans="1:7">
      <c r="A186" s="117" t="s">
        <v>483</v>
      </c>
      <c r="B186" s="84" t="s">
        <v>514</v>
      </c>
      <c r="C186" s="244" t="s">
        <v>421</v>
      </c>
      <c r="D186" s="84" t="s">
        <v>410</v>
      </c>
      <c r="E186" s="85"/>
      <c r="F186" s="165">
        <f>IFERROR(VLOOKUP(B186,EQUIPAMENTOS!B:E,4,0),0)</f>
        <v>353.916</v>
      </c>
      <c r="G186" s="166">
        <f>F186*E186</f>
        <v>0</v>
      </c>
    </row>
    <row r="187" spans="1:7">
      <c r="A187" s="117" t="s">
        <v>483</v>
      </c>
      <c r="B187" s="84" t="s">
        <v>522</v>
      </c>
      <c r="C187" s="244" t="s">
        <v>420</v>
      </c>
      <c r="D187" s="84" t="s">
        <v>410</v>
      </c>
      <c r="E187" s="237">
        <v>0.5</v>
      </c>
      <c r="F187" s="165">
        <f>IFERROR(VLOOKUP(B187,EQUIPAMENTOS!B:E,4,0),0)</f>
        <v>37.15</v>
      </c>
      <c r="G187" s="166">
        <f>F187*E187</f>
        <v>18.574999999999999</v>
      </c>
    </row>
    <row r="188" spans="1:7">
      <c r="A188" s="117"/>
      <c r="B188" s="84"/>
      <c r="C188" s="244"/>
      <c r="D188" s="84"/>
      <c r="E188" s="85"/>
      <c r="F188" s="165"/>
      <c r="G188" s="166"/>
    </row>
    <row r="189" spans="1:7" ht="15.75" thickBot="1">
      <c r="A189" s="117"/>
      <c r="B189" s="84"/>
      <c r="C189" s="244"/>
      <c r="D189" s="84"/>
      <c r="E189" s="85"/>
      <c r="F189" s="165"/>
      <c r="G189" s="166"/>
    </row>
    <row r="190" spans="1:7" ht="15.75" thickBot="1">
      <c r="A190" s="86"/>
      <c r="B190" s="120"/>
      <c r="C190" s="284" t="s">
        <v>457</v>
      </c>
      <c r="D190" s="284"/>
      <c r="E190" s="284"/>
      <c r="F190" s="285"/>
      <c r="G190" s="87">
        <f>SUM(G185:G189)</f>
        <v>18.574999999999999</v>
      </c>
    </row>
    <row r="191" spans="1:7" s="5" customFormat="1" ht="15.75" thickBot="1">
      <c r="A191" s="86"/>
      <c r="B191" s="120"/>
      <c r="C191" s="248"/>
      <c r="D191" s="88"/>
      <c r="E191" s="89"/>
      <c r="F191" s="221"/>
      <c r="G191" s="222"/>
    </row>
    <row r="192" spans="1:7" s="5" customFormat="1" ht="15.75" thickBot="1">
      <c r="A192" s="129"/>
      <c r="B192" s="130"/>
      <c r="C192" s="256"/>
      <c r="D192" s="289" t="s">
        <v>462</v>
      </c>
      <c r="E192" s="290"/>
      <c r="F192" s="291"/>
      <c r="G192" s="229">
        <f>G164+G182+G190</f>
        <v>648.98949999999991</v>
      </c>
    </row>
    <row r="193" spans="1:9" s="5" customFormat="1">
      <c r="C193" s="259"/>
      <c r="F193" s="140"/>
      <c r="G193" s="140"/>
    </row>
    <row r="194" spans="1:9" s="5" customFormat="1">
      <c r="C194" s="259"/>
      <c r="F194" s="140"/>
      <c r="G194" s="140"/>
    </row>
    <row r="195" spans="1:9" s="5" customFormat="1" ht="15.75" thickBot="1">
      <c r="C195" s="259"/>
      <c r="F195" s="140"/>
      <c r="G195" s="140"/>
    </row>
    <row r="196" spans="1:9" s="5" customFormat="1" ht="15.75" thickBot="1">
      <c r="A196" s="173" t="s">
        <v>111</v>
      </c>
      <c r="B196" s="174" t="s">
        <v>63</v>
      </c>
      <c r="C196" s="246" t="s">
        <v>401</v>
      </c>
      <c r="D196" s="175" t="s">
        <v>402</v>
      </c>
      <c r="E196" s="176"/>
      <c r="F196" s="215"/>
      <c r="G196" s="216" t="s">
        <v>570</v>
      </c>
    </row>
    <row r="197" spans="1:9" s="5" customFormat="1" ht="26.25" thickBot="1">
      <c r="A197" s="79" t="s">
        <v>17</v>
      </c>
      <c r="B197" s="80" t="s">
        <v>533</v>
      </c>
      <c r="C197" s="205" t="str">
        <f>'PLANILHA REFERENCIA'!D11</f>
        <v>SERVIÇOS DE DESCARTES DE MATERIAIS CONTAMINANTES, CONFORME DEFINIDO NO TERMO DE REFEÊNCIA.</v>
      </c>
      <c r="D197" s="177" t="s">
        <v>404</v>
      </c>
      <c r="E197" s="81"/>
      <c r="F197" s="217"/>
      <c r="G197" s="218">
        <f>G232</f>
        <v>2.4983999999999997</v>
      </c>
    </row>
    <row r="198" spans="1:9" s="5" customFormat="1" ht="15.75" thickBot="1">
      <c r="A198" s="77" t="s">
        <v>63</v>
      </c>
      <c r="B198" s="77" t="s">
        <v>62</v>
      </c>
      <c r="C198" s="257" t="s">
        <v>403</v>
      </c>
      <c r="D198" s="78" t="s">
        <v>404</v>
      </c>
      <c r="E198" s="82" t="s">
        <v>405</v>
      </c>
      <c r="F198" s="230" t="s">
        <v>406</v>
      </c>
      <c r="G198" s="231" t="s">
        <v>407</v>
      </c>
    </row>
    <row r="199" spans="1:9" s="5" customFormat="1" ht="15.75" thickBot="1">
      <c r="A199" s="286" t="s">
        <v>580</v>
      </c>
      <c r="B199" s="287"/>
      <c r="C199" s="287"/>
      <c r="D199" s="287"/>
      <c r="E199" s="287"/>
      <c r="F199" s="287"/>
      <c r="G199" s="288"/>
    </row>
    <row r="200" spans="1:9">
      <c r="A200" s="117" t="s">
        <v>548</v>
      </c>
      <c r="B200" s="84" t="s">
        <v>564</v>
      </c>
      <c r="C200" s="249" t="s">
        <v>593</v>
      </c>
      <c r="D200" s="84" t="s">
        <v>408</v>
      </c>
      <c r="E200" s="241">
        <v>1</v>
      </c>
      <c r="F200" s="163">
        <f>COTAÇÃO!G14</f>
        <v>2.2899999999999996</v>
      </c>
      <c r="G200" s="164">
        <f>F200*E200</f>
        <v>2.2899999999999996</v>
      </c>
    </row>
    <row r="201" spans="1:9">
      <c r="A201" s="117"/>
      <c r="B201" s="84"/>
      <c r="C201" s="244"/>
      <c r="D201" s="84"/>
      <c r="E201" s="208"/>
      <c r="F201" s="165"/>
      <c r="G201" s="166"/>
      <c r="I201" s="234"/>
    </row>
    <row r="202" spans="1:9">
      <c r="A202" s="117"/>
      <c r="B202" s="84"/>
      <c r="C202" s="244"/>
      <c r="D202" s="84"/>
      <c r="E202" s="193"/>
      <c r="F202" s="165"/>
      <c r="G202" s="166"/>
    </row>
    <row r="203" spans="1:9" ht="15.75" thickBot="1">
      <c r="A203" s="117"/>
      <c r="B203" s="84"/>
      <c r="C203" s="244"/>
      <c r="D203" s="84"/>
      <c r="E203" s="194"/>
      <c r="F203" s="165"/>
      <c r="G203" s="166"/>
    </row>
    <row r="204" spans="1:9" ht="15.75" thickBot="1">
      <c r="A204" s="86"/>
      <c r="B204" s="120"/>
      <c r="C204" s="284" t="s">
        <v>409</v>
      </c>
      <c r="D204" s="284"/>
      <c r="E204" s="284"/>
      <c r="F204" s="285"/>
      <c r="G204" s="87">
        <f>SUM(G200:G203)</f>
        <v>2.2899999999999996</v>
      </c>
    </row>
    <row r="205" spans="1:9" ht="15.75" thickBot="1">
      <c r="A205" s="86"/>
      <c r="B205" s="120"/>
      <c r="C205" s="248"/>
      <c r="D205" s="88"/>
      <c r="E205" s="89"/>
      <c r="F205" s="221"/>
      <c r="G205" s="222"/>
    </row>
    <row r="206" spans="1:9" ht="15.75" thickBot="1">
      <c r="A206" s="286" t="s">
        <v>581</v>
      </c>
      <c r="B206" s="287"/>
      <c r="C206" s="287"/>
      <c r="D206" s="287"/>
      <c r="E206" s="287"/>
      <c r="F206" s="287"/>
      <c r="G206" s="288"/>
    </row>
    <row r="207" spans="1:9">
      <c r="A207" s="116" t="s">
        <v>425</v>
      </c>
      <c r="B207" s="113">
        <v>101375</v>
      </c>
      <c r="C207" s="249" t="s">
        <v>429</v>
      </c>
      <c r="D207" s="113" t="s">
        <v>411</v>
      </c>
      <c r="E207" s="206"/>
      <c r="F207" s="163">
        <f>IFERROR(VLOOKUP(B207,INSUMOS!$B$2:$E$42,4,0),0)</f>
        <v>5356.34</v>
      </c>
      <c r="G207" s="164">
        <f t="shared" ref="G207:G220" si="10">F207*E207</f>
        <v>0</v>
      </c>
    </row>
    <row r="208" spans="1:9">
      <c r="A208" s="202" t="s">
        <v>425</v>
      </c>
      <c r="B208" s="203">
        <v>247</v>
      </c>
      <c r="C208" s="258" t="s">
        <v>429</v>
      </c>
      <c r="D208" s="203" t="s">
        <v>410</v>
      </c>
      <c r="E208" s="207">
        <v>0.01</v>
      </c>
      <c r="F208" s="204">
        <v>20.84</v>
      </c>
      <c r="G208" s="166">
        <f t="shared" si="10"/>
        <v>0.2084</v>
      </c>
    </row>
    <row r="209" spans="1:7">
      <c r="A209" s="117" t="s">
        <v>425</v>
      </c>
      <c r="B209" s="84">
        <v>88247</v>
      </c>
      <c r="C209" s="244" t="s">
        <v>427</v>
      </c>
      <c r="D209" s="84" t="s">
        <v>410</v>
      </c>
      <c r="E209" s="237"/>
      <c r="F209" s="165">
        <f>IFERROR(VLOOKUP(B209,INSUMOS!$B$2:$E$42,4,0),0)</f>
        <v>30.16</v>
      </c>
      <c r="G209" s="166">
        <f t="shared" si="10"/>
        <v>0</v>
      </c>
    </row>
    <row r="210" spans="1:7">
      <c r="A210" s="117" t="s">
        <v>425</v>
      </c>
      <c r="B210" s="84" t="s">
        <v>448</v>
      </c>
      <c r="C210" s="244" t="s">
        <v>449</v>
      </c>
      <c r="D210" s="84" t="s">
        <v>410</v>
      </c>
      <c r="E210" s="237"/>
      <c r="F210" s="165">
        <f>IFERROR(VLOOKUP(B210,INSUMOS!$B$2:$E$42,4,0),0)</f>
        <v>30.16</v>
      </c>
      <c r="G210" s="166">
        <f t="shared" si="10"/>
        <v>0</v>
      </c>
    </row>
    <row r="211" spans="1:7">
      <c r="A211" s="117" t="s">
        <v>425</v>
      </c>
      <c r="B211" s="84">
        <v>88252</v>
      </c>
      <c r="C211" s="244" t="s">
        <v>428</v>
      </c>
      <c r="D211" s="84" t="s">
        <v>410</v>
      </c>
      <c r="E211" s="237"/>
      <c r="F211" s="165">
        <f>IFERROR(VLOOKUP(B211,INSUMOS!$B$2:$E$42,4,0),0)</f>
        <v>27.8</v>
      </c>
      <c r="G211" s="166">
        <f t="shared" si="10"/>
        <v>0</v>
      </c>
    </row>
    <row r="212" spans="1:7">
      <c r="A212" s="117" t="s">
        <v>425</v>
      </c>
      <c r="B212" s="84">
        <v>88264</v>
      </c>
      <c r="C212" s="244" t="s">
        <v>430</v>
      </c>
      <c r="D212" s="84" t="s">
        <v>410</v>
      </c>
      <c r="E212" s="237"/>
      <c r="F212" s="165">
        <f>IFERROR(VLOOKUP(B212,INSUMOS!$B$2:$E$42,4,0),0)</f>
        <v>36.799999999999997</v>
      </c>
      <c r="G212" s="166">
        <f t="shared" si="10"/>
        <v>0</v>
      </c>
    </row>
    <row r="213" spans="1:7">
      <c r="A213" s="117" t="s">
        <v>425</v>
      </c>
      <c r="B213" s="84" t="s">
        <v>451</v>
      </c>
      <c r="C213" s="244" t="s">
        <v>452</v>
      </c>
      <c r="D213" s="84" t="s">
        <v>410</v>
      </c>
      <c r="E213" s="237"/>
      <c r="F213" s="165">
        <f>IFERROR(VLOOKUP(B213,INSUMOS!$B$2:$E$42,4,0),0)</f>
        <v>44.16</v>
      </c>
      <c r="G213" s="166">
        <f t="shared" si="10"/>
        <v>0</v>
      </c>
    </row>
    <row r="214" spans="1:7">
      <c r="A214" s="117" t="s">
        <v>425</v>
      </c>
      <c r="B214" s="84">
        <v>101401</v>
      </c>
      <c r="C214" s="244" t="s">
        <v>431</v>
      </c>
      <c r="D214" s="84" t="s">
        <v>411</v>
      </c>
      <c r="E214" s="237"/>
      <c r="F214" s="165">
        <f>IFERROR(VLOOKUP(B214,INSUMOS!$B$2:$E$42,4,0),0)</f>
        <v>7742.22</v>
      </c>
      <c r="G214" s="166">
        <f t="shared" si="10"/>
        <v>0</v>
      </c>
    </row>
    <row r="215" spans="1:7">
      <c r="A215" s="117" t="s">
        <v>425</v>
      </c>
      <c r="B215" s="84">
        <v>90776</v>
      </c>
      <c r="C215" s="244" t="s">
        <v>432</v>
      </c>
      <c r="D215" s="84" t="s">
        <v>410</v>
      </c>
      <c r="E215" s="237"/>
      <c r="F215" s="165">
        <f>IFERROR(VLOOKUP(B215,INSUMOS!$B$2:$E$42,4,0),0)</f>
        <v>42.1</v>
      </c>
      <c r="G215" s="166">
        <f t="shared" si="10"/>
        <v>0</v>
      </c>
    </row>
    <row r="216" spans="1:7">
      <c r="A216" s="117" t="s">
        <v>425</v>
      </c>
      <c r="B216" s="84">
        <v>90778</v>
      </c>
      <c r="C216" s="244" t="s">
        <v>433</v>
      </c>
      <c r="D216" s="84" t="s">
        <v>410</v>
      </c>
      <c r="E216" s="237"/>
      <c r="F216" s="165">
        <f>IFERROR(VLOOKUP(B216,INSUMOS!$B$2:$E$42,4,0),0)</f>
        <v>136.76</v>
      </c>
      <c r="G216" s="166">
        <f t="shared" si="10"/>
        <v>0</v>
      </c>
    </row>
    <row r="217" spans="1:7">
      <c r="A217" s="117" t="s">
        <v>425</v>
      </c>
      <c r="B217" s="84">
        <v>4095</v>
      </c>
      <c r="C217" s="244" t="s">
        <v>434</v>
      </c>
      <c r="D217" s="84" t="s">
        <v>410</v>
      </c>
      <c r="E217" s="237"/>
      <c r="F217" s="165">
        <f>IFERROR(VLOOKUP(B217,INSUMOS!$B$2:$E$42,4,0),0)</f>
        <v>24.84</v>
      </c>
      <c r="G217" s="166">
        <f t="shared" si="10"/>
        <v>0</v>
      </c>
    </row>
    <row r="218" spans="1:7">
      <c r="A218" s="117" t="s">
        <v>425</v>
      </c>
      <c r="B218" s="84">
        <v>4096</v>
      </c>
      <c r="C218" s="244" t="s">
        <v>436</v>
      </c>
      <c r="D218" s="84" t="s">
        <v>410</v>
      </c>
      <c r="E218" s="237"/>
      <c r="F218" s="165">
        <f>IFERROR(VLOOKUP(B218,INSUMOS!$B$2:$E$42,4,0),0)</f>
        <v>31.37</v>
      </c>
      <c r="G218" s="166">
        <f t="shared" si="10"/>
        <v>0</v>
      </c>
    </row>
    <row r="219" spans="1:7">
      <c r="A219" s="117" t="s">
        <v>425</v>
      </c>
      <c r="B219" s="84" t="s">
        <v>458</v>
      </c>
      <c r="C219" s="244" t="s">
        <v>459</v>
      </c>
      <c r="D219" s="84" t="s">
        <v>410</v>
      </c>
      <c r="E219" s="237"/>
      <c r="F219" s="165">
        <f>IFERROR(VLOOKUP(B219,INSUMOS!$B$2:$E$42,4,0),0)</f>
        <v>37.643999999999998</v>
      </c>
      <c r="G219" s="166">
        <f t="shared" si="10"/>
        <v>0</v>
      </c>
    </row>
    <row r="220" spans="1:7">
      <c r="A220" s="117" t="s">
        <v>425</v>
      </c>
      <c r="B220" s="84">
        <v>40943</v>
      </c>
      <c r="C220" s="244" t="s">
        <v>439</v>
      </c>
      <c r="D220" s="84" t="s">
        <v>410</v>
      </c>
      <c r="E220" s="237"/>
      <c r="F220" s="165">
        <f>IFERROR(VLOOKUP(B220,INSUMOS!$B$2:$E$42,4,0),0)</f>
        <v>36.33</v>
      </c>
      <c r="G220" s="166">
        <f t="shared" si="10"/>
        <v>0</v>
      </c>
    </row>
    <row r="221" spans="1:7" ht="15.75" thickBot="1">
      <c r="A221" s="118"/>
      <c r="B221" s="115"/>
      <c r="C221" s="251"/>
      <c r="D221" s="115"/>
      <c r="E221" s="119"/>
      <c r="F221" s="224"/>
      <c r="G221" s="167"/>
    </row>
    <row r="222" spans="1:7" ht="15.75" thickBot="1">
      <c r="A222" s="86"/>
      <c r="B222" s="120"/>
      <c r="C222" s="284" t="s">
        <v>456</v>
      </c>
      <c r="D222" s="284"/>
      <c r="E222" s="284"/>
      <c r="F222" s="285"/>
      <c r="G222" s="87">
        <f>SUM(G207:G221)</f>
        <v>0.2084</v>
      </c>
    </row>
    <row r="223" spans="1:7" ht="15.75" thickBot="1">
      <c r="A223" s="86"/>
      <c r="B223" s="120"/>
      <c r="C223" s="248"/>
      <c r="D223" s="88"/>
      <c r="E223" s="89"/>
      <c r="F223" s="221"/>
      <c r="G223" s="222"/>
    </row>
    <row r="224" spans="1:7" ht="15.75" thickBot="1">
      <c r="A224" s="286" t="s">
        <v>582</v>
      </c>
      <c r="B224" s="287"/>
      <c r="C224" s="287"/>
      <c r="D224" s="287"/>
      <c r="E224" s="287"/>
      <c r="F224" s="287"/>
      <c r="G224" s="288"/>
    </row>
    <row r="225" spans="1:10">
      <c r="A225" s="116" t="s">
        <v>483</v>
      </c>
      <c r="B225" s="113" t="s">
        <v>512</v>
      </c>
      <c r="C225" s="249" t="s">
        <v>418</v>
      </c>
      <c r="D225" s="113" t="s">
        <v>410</v>
      </c>
      <c r="E225" s="237"/>
      <c r="F225" s="163">
        <f>IFERROR(VLOOKUP(B225,EQUIPAMENTOS!B:E,4,0),0)</f>
        <v>294.93</v>
      </c>
      <c r="G225" s="164">
        <f>F225*E225</f>
        <v>0</v>
      </c>
    </row>
    <row r="226" spans="1:10">
      <c r="A226" s="117" t="s">
        <v>483</v>
      </c>
      <c r="B226" s="84" t="s">
        <v>514</v>
      </c>
      <c r="C226" s="244" t="s">
        <v>421</v>
      </c>
      <c r="D226" s="84" t="s">
        <v>410</v>
      </c>
      <c r="E226" s="85"/>
      <c r="F226" s="165">
        <f>IFERROR(VLOOKUP(B226,EQUIPAMENTOS!B:E,4,0),0)</f>
        <v>353.916</v>
      </c>
      <c r="G226" s="166">
        <f>F226*E226</f>
        <v>0</v>
      </c>
    </row>
    <row r="227" spans="1:10">
      <c r="A227" s="117" t="s">
        <v>483</v>
      </c>
      <c r="B227" s="84" t="s">
        <v>522</v>
      </c>
      <c r="C227" s="244" t="s">
        <v>420</v>
      </c>
      <c r="D227" s="84" t="s">
        <v>410</v>
      </c>
      <c r="E227" s="237"/>
      <c r="F227" s="165">
        <f>IFERROR(VLOOKUP(B227,EQUIPAMENTOS!B:E,4,0),0)</f>
        <v>37.15</v>
      </c>
      <c r="G227" s="166">
        <f>F227*E227</f>
        <v>0</v>
      </c>
    </row>
    <row r="228" spans="1:10">
      <c r="A228" s="117"/>
      <c r="B228" s="84"/>
      <c r="C228" s="244"/>
      <c r="D228" s="84"/>
      <c r="E228" s="85"/>
      <c r="F228" s="165"/>
      <c r="G228" s="166"/>
    </row>
    <row r="229" spans="1:10" ht="15.75" thickBot="1">
      <c r="A229" s="117"/>
      <c r="B229" s="84"/>
      <c r="C229" s="244"/>
      <c r="D229" s="84"/>
      <c r="E229" s="85"/>
      <c r="F229" s="165"/>
      <c r="G229" s="166"/>
    </row>
    <row r="230" spans="1:10" ht="15.75" thickBot="1">
      <c r="A230" s="86"/>
      <c r="B230" s="120"/>
      <c r="C230" s="284" t="s">
        <v>457</v>
      </c>
      <c r="D230" s="284"/>
      <c r="E230" s="284"/>
      <c r="F230" s="285"/>
      <c r="G230" s="87">
        <f>SUM(G225:G229)</f>
        <v>0</v>
      </c>
    </row>
    <row r="231" spans="1:10" ht="15.75" thickBot="1">
      <c r="A231" s="86"/>
      <c r="B231" s="120"/>
      <c r="C231" s="248"/>
      <c r="D231" s="88"/>
      <c r="E231" s="89"/>
      <c r="F231" s="221"/>
      <c r="G231" s="222"/>
    </row>
    <row r="232" spans="1:10" ht="15.75" thickBot="1">
      <c r="A232" s="129"/>
      <c r="B232" s="130"/>
      <c r="C232" s="256"/>
      <c r="D232" s="289" t="s">
        <v>462</v>
      </c>
      <c r="E232" s="290"/>
      <c r="F232" s="291"/>
      <c r="G232" s="229">
        <f>G204+G222+G230</f>
        <v>2.4983999999999997</v>
      </c>
    </row>
    <row r="235" spans="1:10" ht="15.75" thickBot="1"/>
    <row r="236" spans="1:10" ht="15.75" thickBot="1">
      <c r="A236" s="173" t="s">
        <v>111</v>
      </c>
      <c r="B236" s="174" t="s">
        <v>63</v>
      </c>
      <c r="C236" s="246" t="s">
        <v>401</v>
      </c>
      <c r="D236" s="175" t="s">
        <v>402</v>
      </c>
      <c r="E236" s="176"/>
      <c r="F236" s="215"/>
      <c r="G236" s="216" t="s">
        <v>570</v>
      </c>
    </row>
    <row r="237" spans="1:10" ht="15.75" thickBot="1">
      <c r="A237" s="79" t="s">
        <v>27</v>
      </c>
      <c r="B237" s="80" t="s">
        <v>534</v>
      </c>
      <c r="C237" s="205" t="s">
        <v>93</v>
      </c>
      <c r="D237" s="177" t="s">
        <v>404</v>
      </c>
      <c r="E237" s="81"/>
      <c r="F237" s="217"/>
      <c r="G237" s="218">
        <f>G272</f>
        <v>176.285</v>
      </c>
      <c r="J237" s="162"/>
    </row>
    <row r="238" spans="1:10" ht="15.75" thickBot="1">
      <c r="A238" s="77" t="s">
        <v>63</v>
      </c>
      <c r="B238" s="77" t="s">
        <v>62</v>
      </c>
      <c r="C238" s="257" t="s">
        <v>403</v>
      </c>
      <c r="D238" s="78" t="s">
        <v>404</v>
      </c>
      <c r="E238" s="82" t="s">
        <v>405</v>
      </c>
      <c r="F238" s="230" t="s">
        <v>406</v>
      </c>
      <c r="G238" s="231" t="s">
        <v>407</v>
      </c>
    </row>
    <row r="239" spans="1:10" ht="15.75" thickBot="1">
      <c r="A239" s="286" t="s">
        <v>580</v>
      </c>
      <c r="B239" s="287"/>
      <c r="C239" s="287"/>
      <c r="D239" s="287"/>
      <c r="E239" s="287"/>
      <c r="F239" s="287"/>
      <c r="G239" s="288"/>
    </row>
    <row r="240" spans="1:10">
      <c r="A240" s="117"/>
      <c r="B240" s="84"/>
      <c r="C240" s="249"/>
      <c r="D240" s="84"/>
      <c r="E240" s="241"/>
      <c r="F240" s="163"/>
      <c r="G240" s="164"/>
    </row>
    <row r="241" spans="1:7">
      <c r="A241" s="117"/>
      <c r="B241" s="84"/>
      <c r="C241" s="244"/>
      <c r="D241" s="84"/>
      <c r="E241" s="208"/>
      <c r="F241" s="165"/>
      <c r="G241" s="166"/>
    </row>
    <row r="242" spans="1:7">
      <c r="A242" s="117"/>
      <c r="B242" s="84"/>
      <c r="C242" s="244"/>
      <c r="D242" s="84"/>
      <c r="E242" s="193"/>
      <c r="F242" s="165"/>
      <c r="G242" s="166"/>
    </row>
    <row r="243" spans="1:7" ht="15.75" thickBot="1">
      <c r="A243" s="117"/>
      <c r="B243" s="84"/>
      <c r="C243" s="244"/>
      <c r="D243" s="84"/>
      <c r="E243" s="194"/>
      <c r="F243" s="165"/>
      <c r="G243" s="166"/>
    </row>
    <row r="244" spans="1:7" ht="15.75" thickBot="1">
      <c r="A244" s="86"/>
      <c r="B244" s="120"/>
      <c r="C244" s="284" t="s">
        <v>409</v>
      </c>
      <c r="D244" s="284"/>
      <c r="E244" s="284"/>
      <c r="F244" s="285"/>
      <c r="G244" s="87">
        <f>SUM(G240:G243)</f>
        <v>0</v>
      </c>
    </row>
    <row r="245" spans="1:7" ht="15.75" thickBot="1">
      <c r="A245" s="86"/>
      <c r="B245" s="120"/>
      <c r="C245" s="248"/>
      <c r="D245" s="88"/>
      <c r="E245" s="89"/>
      <c r="F245" s="221"/>
      <c r="G245" s="222"/>
    </row>
    <row r="246" spans="1:7" ht="15.75" thickBot="1">
      <c r="A246" s="286" t="s">
        <v>581</v>
      </c>
      <c r="B246" s="287"/>
      <c r="C246" s="287"/>
      <c r="D246" s="287"/>
      <c r="E246" s="287"/>
      <c r="F246" s="287"/>
      <c r="G246" s="288"/>
    </row>
    <row r="247" spans="1:7">
      <c r="A247" s="116" t="s">
        <v>425</v>
      </c>
      <c r="B247" s="113">
        <v>101375</v>
      </c>
      <c r="C247" s="249" t="s">
        <v>429</v>
      </c>
      <c r="D247" s="113" t="s">
        <v>411</v>
      </c>
      <c r="E247" s="206"/>
      <c r="F247" s="163">
        <f>IFERROR(VLOOKUP(B247,INSUMOS!$B$2:$E$42,4,0),0)</f>
        <v>5356.34</v>
      </c>
      <c r="G247" s="164">
        <f t="shared" ref="G247:G260" si="11">F247*E247</f>
        <v>0</v>
      </c>
    </row>
    <row r="248" spans="1:7">
      <c r="A248" s="202" t="s">
        <v>425</v>
      </c>
      <c r="B248" s="203">
        <v>247</v>
      </c>
      <c r="C248" s="258" t="s">
        <v>429</v>
      </c>
      <c r="D248" s="203" t="s">
        <v>410</v>
      </c>
      <c r="E248" s="207">
        <v>0.5</v>
      </c>
      <c r="F248" s="204">
        <v>20.84</v>
      </c>
      <c r="G248" s="166">
        <f t="shared" si="11"/>
        <v>10.42</v>
      </c>
    </row>
    <row r="249" spans="1:7">
      <c r="A249" s="117" t="s">
        <v>425</v>
      </c>
      <c r="B249" s="84">
        <v>88247</v>
      </c>
      <c r="C249" s="244" t="s">
        <v>427</v>
      </c>
      <c r="D249" s="84" t="s">
        <v>410</v>
      </c>
      <c r="E249" s="237"/>
      <c r="F249" s="165">
        <f>IFERROR(VLOOKUP(B249,INSUMOS!$B$2:$E$42,4,0),0)</f>
        <v>30.16</v>
      </c>
      <c r="G249" s="166">
        <f t="shared" si="11"/>
        <v>0</v>
      </c>
    </row>
    <row r="250" spans="1:7">
      <c r="A250" s="117" t="s">
        <v>425</v>
      </c>
      <c r="B250" s="84" t="s">
        <v>448</v>
      </c>
      <c r="C250" s="244" t="s">
        <v>449</v>
      </c>
      <c r="D250" s="84" t="s">
        <v>410</v>
      </c>
      <c r="E250" s="237"/>
      <c r="F250" s="165">
        <f>IFERROR(VLOOKUP(B250,INSUMOS!$B$2:$E$42,4,0),0)</f>
        <v>30.16</v>
      </c>
      <c r="G250" s="166">
        <f t="shared" si="11"/>
        <v>0</v>
      </c>
    </row>
    <row r="251" spans="1:7">
      <c r="A251" s="117" t="s">
        <v>425</v>
      </c>
      <c r="B251" s="84">
        <v>88252</v>
      </c>
      <c r="C251" s="244" t="s">
        <v>428</v>
      </c>
      <c r="D251" s="84" t="s">
        <v>410</v>
      </c>
      <c r="E251" s="237"/>
      <c r="F251" s="165">
        <f>IFERROR(VLOOKUP(B251,INSUMOS!$B$2:$E$42,4,0),0)</f>
        <v>27.8</v>
      </c>
      <c r="G251" s="166">
        <f t="shared" si="11"/>
        <v>0</v>
      </c>
    </row>
    <row r="252" spans="1:7">
      <c r="A252" s="117" t="s">
        <v>425</v>
      </c>
      <c r="B252" s="84">
        <v>88264</v>
      </c>
      <c r="C252" s="244" t="s">
        <v>430</v>
      </c>
      <c r="D252" s="84" t="s">
        <v>410</v>
      </c>
      <c r="E252" s="237">
        <v>0.5</v>
      </c>
      <c r="F252" s="165">
        <f>IFERROR(VLOOKUP(B252,INSUMOS!$B$2:$E$42,4,0),0)</f>
        <v>36.799999999999997</v>
      </c>
      <c r="G252" s="166">
        <f t="shared" si="11"/>
        <v>18.399999999999999</v>
      </c>
    </row>
    <row r="253" spans="1:7">
      <c r="A253" s="117" t="s">
        <v>425</v>
      </c>
      <c r="B253" s="84" t="s">
        <v>451</v>
      </c>
      <c r="C253" s="244" t="s">
        <v>452</v>
      </c>
      <c r="D253" s="84" t="s">
        <v>410</v>
      </c>
      <c r="E253" s="237"/>
      <c r="F253" s="165">
        <f>IFERROR(VLOOKUP(B253,INSUMOS!$B$2:$E$42,4,0),0)</f>
        <v>44.16</v>
      </c>
      <c r="G253" s="166">
        <f t="shared" si="11"/>
        <v>0</v>
      </c>
    </row>
    <row r="254" spans="1:7">
      <c r="A254" s="117" t="s">
        <v>425</v>
      </c>
      <c r="B254" s="84">
        <v>101401</v>
      </c>
      <c r="C254" s="244" t="s">
        <v>431</v>
      </c>
      <c r="D254" s="84" t="s">
        <v>411</v>
      </c>
      <c r="E254" s="237"/>
      <c r="F254" s="165">
        <f>IFERROR(VLOOKUP(B254,INSUMOS!$B$2:$E$42,4,0),0)</f>
        <v>7742.22</v>
      </c>
      <c r="G254" s="166">
        <f t="shared" si="11"/>
        <v>0</v>
      </c>
    </row>
    <row r="255" spans="1:7">
      <c r="A255" s="117" t="s">
        <v>425</v>
      </c>
      <c r="B255" s="84">
        <v>90776</v>
      </c>
      <c r="C255" s="244" t="s">
        <v>432</v>
      </c>
      <c r="D255" s="84" t="s">
        <v>410</v>
      </c>
      <c r="E255" s="237"/>
      <c r="F255" s="165">
        <f>IFERROR(VLOOKUP(B255,INSUMOS!$B$2:$E$42,4,0),0)</f>
        <v>42.1</v>
      </c>
      <c r="G255" s="166">
        <f t="shared" si="11"/>
        <v>0</v>
      </c>
    </row>
    <row r="256" spans="1:7">
      <c r="A256" s="117" t="s">
        <v>425</v>
      </c>
      <c r="B256" s="84">
        <v>90778</v>
      </c>
      <c r="C256" s="244" t="s">
        <v>433</v>
      </c>
      <c r="D256" s="84" t="s">
        <v>410</v>
      </c>
      <c r="E256" s="237"/>
      <c r="F256" s="165">
        <f>IFERROR(VLOOKUP(B256,INSUMOS!$B$2:$E$42,4,0),0)</f>
        <v>136.76</v>
      </c>
      <c r="G256" s="166">
        <f t="shared" si="11"/>
        <v>0</v>
      </c>
    </row>
    <row r="257" spans="1:7">
      <c r="A257" s="117" t="s">
        <v>425</v>
      </c>
      <c r="B257" s="84">
        <v>4095</v>
      </c>
      <c r="C257" s="244" t="s">
        <v>434</v>
      </c>
      <c r="D257" s="84" t="s">
        <v>410</v>
      </c>
      <c r="E257" s="237"/>
      <c r="F257" s="165">
        <f>IFERROR(VLOOKUP(B257,INSUMOS!$B$2:$E$42,4,0),0)</f>
        <v>24.84</v>
      </c>
      <c r="G257" s="166">
        <f t="shared" si="11"/>
        <v>0</v>
      </c>
    </row>
    <row r="258" spans="1:7">
      <c r="A258" s="117" t="s">
        <v>425</v>
      </c>
      <c r="B258" s="84">
        <v>4096</v>
      </c>
      <c r="C258" s="244" t="s">
        <v>436</v>
      </c>
      <c r="D258" s="84" t="s">
        <v>410</v>
      </c>
      <c r="E258" s="237"/>
      <c r="F258" s="165">
        <f>IFERROR(VLOOKUP(B258,INSUMOS!$B$2:$E$42,4,0),0)</f>
        <v>31.37</v>
      </c>
      <c r="G258" s="166">
        <f t="shared" si="11"/>
        <v>0</v>
      </c>
    </row>
    <row r="259" spans="1:7">
      <c r="A259" s="117" t="s">
        <v>425</v>
      </c>
      <c r="B259" s="84" t="s">
        <v>458</v>
      </c>
      <c r="C259" s="244" t="s">
        <v>459</v>
      </c>
      <c r="D259" s="84" t="s">
        <v>410</v>
      </c>
      <c r="E259" s="237"/>
      <c r="F259" s="165">
        <f>IFERROR(VLOOKUP(B259,INSUMOS!$B$2:$E$42,4,0),0)</f>
        <v>37.643999999999998</v>
      </c>
      <c r="G259" s="166">
        <f t="shared" si="11"/>
        <v>0</v>
      </c>
    </row>
    <row r="260" spans="1:7">
      <c r="A260" s="117" t="s">
        <v>425</v>
      </c>
      <c r="B260" s="84">
        <v>40943</v>
      </c>
      <c r="C260" s="244" t="s">
        <v>439</v>
      </c>
      <c r="D260" s="84" t="s">
        <v>410</v>
      </c>
      <c r="E260" s="237"/>
      <c r="F260" s="165">
        <f>IFERROR(VLOOKUP(B260,INSUMOS!$B$2:$E$42,4,0),0)</f>
        <v>36.33</v>
      </c>
      <c r="G260" s="166">
        <f t="shared" si="11"/>
        <v>0</v>
      </c>
    </row>
    <row r="261" spans="1:7" ht="15.75" thickBot="1">
      <c r="A261" s="118"/>
      <c r="B261" s="115"/>
      <c r="C261" s="251"/>
      <c r="D261" s="115"/>
      <c r="E261" s="119"/>
      <c r="F261" s="224"/>
      <c r="G261" s="167"/>
    </row>
    <row r="262" spans="1:7" ht="15.75" thickBot="1">
      <c r="A262" s="86"/>
      <c r="B262" s="120"/>
      <c r="C262" s="284" t="s">
        <v>456</v>
      </c>
      <c r="D262" s="284"/>
      <c r="E262" s="284"/>
      <c r="F262" s="285"/>
      <c r="G262" s="87">
        <f>SUM(G247:G261)</f>
        <v>28.82</v>
      </c>
    </row>
    <row r="263" spans="1:7" ht="15.75" thickBot="1">
      <c r="A263" s="86"/>
      <c r="B263" s="120"/>
      <c r="C263" s="248"/>
      <c r="D263" s="88"/>
      <c r="E263" s="89"/>
      <c r="F263" s="221"/>
      <c r="G263" s="222"/>
    </row>
    <row r="264" spans="1:7" ht="15.75" thickBot="1">
      <c r="A264" s="286" t="s">
        <v>582</v>
      </c>
      <c r="B264" s="287"/>
      <c r="C264" s="287"/>
      <c r="D264" s="287"/>
      <c r="E264" s="287"/>
      <c r="F264" s="287"/>
      <c r="G264" s="288"/>
    </row>
    <row r="265" spans="1:7">
      <c r="A265" s="116" t="s">
        <v>483</v>
      </c>
      <c r="B265" s="113" t="s">
        <v>512</v>
      </c>
      <c r="C265" s="249" t="s">
        <v>418</v>
      </c>
      <c r="D265" s="113" t="s">
        <v>410</v>
      </c>
      <c r="E265" s="237">
        <v>0.5</v>
      </c>
      <c r="F265" s="163">
        <f>IFERROR(VLOOKUP(B265,EQUIPAMENTOS!B:E,4,0),0)</f>
        <v>294.93</v>
      </c>
      <c r="G265" s="164">
        <f>F265*E265</f>
        <v>147.465</v>
      </c>
    </row>
    <row r="266" spans="1:7">
      <c r="A266" s="117" t="s">
        <v>483</v>
      </c>
      <c r="B266" s="84" t="s">
        <v>514</v>
      </c>
      <c r="C266" s="244" t="s">
        <v>421</v>
      </c>
      <c r="D266" s="84" t="s">
        <v>410</v>
      </c>
      <c r="E266" s="85"/>
      <c r="F266" s="165">
        <f>IFERROR(VLOOKUP(B266,EQUIPAMENTOS!B:E,4,0),0)</f>
        <v>353.916</v>
      </c>
      <c r="G266" s="166">
        <f>F266*E266</f>
        <v>0</v>
      </c>
    </row>
    <row r="267" spans="1:7">
      <c r="A267" s="117" t="s">
        <v>483</v>
      </c>
      <c r="B267" s="84" t="s">
        <v>522</v>
      </c>
      <c r="C267" s="244" t="s">
        <v>420</v>
      </c>
      <c r="D267" s="84" t="s">
        <v>410</v>
      </c>
      <c r="E267" s="237"/>
      <c r="F267" s="165">
        <f>IFERROR(VLOOKUP(B267,EQUIPAMENTOS!B:E,4,0),0)</f>
        <v>37.15</v>
      </c>
      <c r="G267" s="166">
        <f>F267*E267</f>
        <v>0</v>
      </c>
    </row>
    <row r="268" spans="1:7">
      <c r="A268" s="117"/>
      <c r="B268" s="84"/>
      <c r="C268" s="244"/>
      <c r="D268" s="84"/>
      <c r="E268" s="85"/>
      <c r="F268" s="165"/>
      <c r="G268" s="166"/>
    </row>
    <row r="269" spans="1:7" ht="15.75" thickBot="1">
      <c r="A269" s="117"/>
      <c r="B269" s="84"/>
      <c r="C269" s="244"/>
      <c r="D269" s="84"/>
      <c r="E269" s="85"/>
      <c r="F269" s="165"/>
      <c r="G269" s="166"/>
    </row>
    <row r="270" spans="1:7" ht="15.75" thickBot="1">
      <c r="A270" s="86"/>
      <c r="B270" s="120"/>
      <c r="C270" s="284" t="s">
        <v>457</v>
      </c>
      <c r="D270" s="284"/>
      <c r="E270" s="284"/>
      <c r="F270" s="285"/>
      <c r="G270" s="87">
        <f>SUM(G265:G269)</f>
        <v>147.465</v>
      </c>
    </row>
    <row r="271" spans="1:7" ht="15.75" thickBot="1">
      <c r="A271" s="86"/>
      <c r="B271" s="120"/>
      <c r="C271" s="248"/>
      <c r="D271" s="88"/>
      <c r="E271" s="89"/>
      <c r="F271" s="221"/>
      <c r="G271" s="222"/>
    </row>
    <row r="272" spans="1:7" ht="15.75" thickBot="1">
      <c r="A272" s="129"/>
      <c r="B272" s="130"/>
      <c r="C272" s="256"/>
      <c r="D272" s="289" t="s">
        <v>462</v>
      </c>
      <c r="E272" s="290"/>
      <c r="F272" s="291"/>
      <c r="G272" s="229">
        <f>G244+G262+G270</f>
        <v>176.285</v>
      </c>
    </row>
    <row r="275" spans="1:10" ht="15.75" thickBot="1"/>
    <row r="276" spans="1:10" ht="15.75" thickBot="1">
      <c r="A276" s="173" t="s">
        <v>111</v>
      </c>
      <c r="B276" s="174" t="s">
        <v>63</v>
      </c>
      <c r="C276" s="246" t="s">
        <v>401</v>
      </c>
      <c r="D276" s="175" t="s">
        <v>402</v>
      </c>
      <c r="E276" s="176"/>
      <c r="F276" s="215"/>
      <c r="G276" s="216" t="s">
        <v>570</v>
      </c>
    </row>
    <row r="277" spans="1:10" ht="15.75" thickBot="1">
      <c r="A277" s="79" t="s">
        <v>42</v>
      </c>
      <c r="B277" s="80" t="s">
        <v>535</v>
      </c>
      <c r="C277" s="205" t="s">
        <v>99</v>
      </c>
      <c r="D277" s="177" t="s">
        <v>404</v>
      </c>
      <c r="E277" s="81"/>
      <c r="F277" s="217"/>
      <c r="G277" s="218">
        <f>G312</f>
        <v>11.0657</v>
      </c>
      <c r="J277" s="162"/>
    </row>
    <row r="278" spans="1:10" ht="15.75" thickBot="1">
      <c r="A278" s="77" t="s">
        <v>63</v>
      </c>
      <c r="B278" s="77" t="s">
        <v>62</v>
      </c>
      <c r="C278" s="257" t="s">
        <v>403</v>
      </c>
      <c r="D278" s="78" t="s">
        <v>404</v>
      </c>
      <c r="E278" s="82" t="s">
        <v>405</v>
      </c>
      <c r="F278" s="230" t="s">
        <v>406</v>
      </c>
      <c r="G278" s="231" t="s">
        <v>407</v>
      </c>
    </row>
    <row r="279" spans="1:10" ht="15.75" thickBot="1">
      <c r="A279" s="286" t="s">
        <v>580</v>
      </c>
      <c r="B279" s="287"/>
      <c r="C279" s="287"/>
      <c r="D279" s="287"/>
      <c r="E279" s="287"/>
      <c r="F279" s="287"/>
      <c r="G279" s="288"/>
    </row>
    <row r="280" spans="1:10">
      <c r="A280" s="116" t="s">
        <v>548</v>
      </c>
      <c r="B280" s="113" t="s">
        <v>565</v>
      </c>
      <c r="C280" s="249" t="s">
        <v>99</v>
      </c>
      <c r="D280" s="84" t="s">
        <v>408</v>
      </c>
      <c r="E280" s="206">
        <v>1</v>
      </c>
      <c r="F280" s="163">
        <f>COTAÇÃO!G15</f>
        <v>7.54</v>
      </c>
      <c r="G280" s="164">
        <f t="shared" ref="G280" si="12">F280*E280</f>
        <v>7.54</v>
      </c>
    </row>
    <row r="281" spans="1:10">
      <c r="A281" s="117"/>
      <c r="B281" s="84"/>
      <c r="C281" s="244"/>
      <c r="D281" s="84"/>
      <c r="E281" s="208"/>
      <c r="F281" s="165"/>
      <c r="G281" s="166"/>
    </row>
    <row r="282" spans="1:10">
      <c r="A282" s="117"/>
      <c r="B282" s="84"/>
      <c r="C282" s="244"/>
      <c r="D282" s="84"/>
      <c r="E282" s="193"/>
      <c r="F282" s="165"/>
      <c r="G282" s="166"/>
    </row>
    <row r="283" spans="1:10" ht="15.75" thickBot="1">
      <c r="A283" s="117"/>
      <c r="B283" s="84"/>
      <c r="C283" s="244"/>
      <c r="D283" s="84"/>
      <c r="E283" s="194"/>
      <c r="F283" s="165"/>
      <c r="G283" s="166"/>
    </row>
    <row r="284" spans="1:10" ht="15.75" thickBot="1">
      <c r="A284" s="86"/>
      <c r="B284" s="120"/>
      <c r="C284" s="284" t="s">
        <v>409</v>
      </c>
      <c r="D284" s="284"/>
      <c r="E284" s="284"/>
      <c r="F284" s="285"/>
      <c r="G284" s="87">
        <f>SUM(G280:G283)</f>
        <v>7.54</v>
      </c>
    </row>
    <row r="285" spans="1:10" ht="15.75" thickBot="1">
      <c r="A285" s="86"/>
      <c r="B285" s="120"/>
      <c r="C285" s="248"/>
      <c r="D285" s="88"/>
      <c r="E285" s="89"/>
      <c r="F285" s="221"/>
      <c r="G285" s="222"/>
    </row>
    <row r="286" spans="1:10" ht="15.75" thickBot="1">
      <c r="A286" s="286" t="s">
        <v>581</v>
      </c>
      <c r="B286" s="287"/>
      <c r="C286" s="287"/>
      <c r="D286" s="287"/>
      <c r="E286" s="287"/>
      <c r="F286" s="287"/>
      <c r="G286" s="288"/>
    </row>
    <row r="287" spans="1:10">
      <c r="A287" s="116" t="s">
        <v>425</v>
      </c>
      <c r="B287" s="113">
        <v>101375</v>
      </c>
      <c r="C287" s="249" t="s">
        <v>429</v>
      </c>
      <c r="D287" s="113" t="s">
        <v>411</v>
      </c>
      <c r="E287" s="206"/>
      <c r="F287" s="163">
        <f>IFERROR(VLOOKUP(B287,INSUMOS!$B$2:$E$42,4,0),0)</f>
        <v>5356.34</v>
      </c>
      <c r="G287" s="164">
        <f t="shared" ref="G287:G300" si="13">F287*E287</f>
        <v>0</v>
      </c>
    </row>
    <row r="288" spans="1:10">
      <c r="A288" s="202" t="s">
        <v>425</v>
      </c>
      <c r="B288" s="203">
        <v>247</v>
      </c>
      <c r="C288" s="258" t="s">
        <v>429</v>
      </c>
      <c r="D288" s="203" t="s">
        <v>410</v>
      </c>
      <c r="E288" s="207">
        <v>0.01</v>
      </c>
      <c r="F288" s="204">
        <v>20.84</v>
      </c>
      <c r="G288" s="166">
        <f t="shared" si="13"/>
        <v>0.2084</v>
      </c>
    </row>
    <row r="289" spans="1:7">
      <c r="A289" s="117" t="s">
        <v>425</v>
      </c>
      <c r="B289" s="84">
        <v>88247</v>
      </c>
      <c r="C289" s="244" t="s">
        <v>427</v>
      </c>
      <c r="D289" s="84" t="s">
        <v>410</v>
      </c>
      <c r="E289" s="237"/>
      <c r="F289" s="165">
        <f>IFERROR(VLOOKUP(B289,INSUMOS!$B$2:$E$42,4,0),0)</f>
        <v>30.16</v>
      </c>
      <c r="G289" s="166">
        <f t="shared" si="13"/>
        <v>0</v>
      </c>
    </row>
    <row r="290" spans="1:7">
      <c r="A290" s="117" t="s">
        <v>425</v>
      </c>
      <c r="B290" s="84" t="s">
        <v>448</v>
      </c>
      <c r="C290" s="244" t="s">
        <v>449</v>
      </c>
      <c r="D290" s="84" t="s">
        <v>410</v>
      </c>
      <c r="E290" s="237"/>
      <c r="F290" s="165">
        <f>IFERROR(VLOOKUP(B290,INSUMOS!$B$2:$E$42,4,0),0)</f>
        <v>30.16</v>
      </c>
      <c r="G290" s="166">
        <f t="shared" si="13"/>
        <v>0</v>
      </c>
    </row>
    <row r="291" spans="1:7">
      <c r="A291" s="117" t="s">
        <v>425</v>
      </c>
      <c r="B291" s="84">
        <v>88252</v>
      </c>
      <c r="C291" s="244" t="s">
        <v>428</v>
      </c>
      <c r="D291" s="84" t="s">
        <v>410</v>
      </c>
      <c r="E291" s="237"/>
      <c r="F291" s="165">
        <f>IFERROR(VLOOKUP(B291,INSUMOS!$B$2:$E$42,4,0),0)</f>
        <v>27.8</v>
      </c>
      <c r="G291" s="166">
        <f t="shared" si="13"/>
        <v>0</v>
      </c>
    </row>
    <row r="292" spans="1:7">
      <c r="A292" s="117" t="s">
        <v>425</v>
      </c>
      <c r="B292" s="84">
        <v>88264</v>
      </c>
      <c r="C292" s="244" t="s">
        <v>430</v>
      </c>
      <c r="D292" s="84" t="s">
        <v>410</v>
      </c>
      <c r="E292" s="237">
        <v>0.01</v>
      </c>
      <c r="F292" s="165">
        <f>IFERROR(VLOOKUP(B292,INSUMOS!$B$2:$E$42,4,0),0)</f>
        <v>36.799999999999997</v>
      </c>
      <c r="G292" s="166">
        <f t="shared" si="13"/>
        <v>0.36799999999999999</v>
      </c>
    </row>
    <row r="293" spans="1:7">
      <c r="A293" s="117" t="s">
        <v>425</v>
      </c>
      <c r="B293" s="84" t="s">
        <v>451</v>
      </c>
      <c r="C293" s="244" t="s">
        <v>452</v>
      </c>
      <c r="D293" s="84" t="s">
        <v>410</v>
      </c>
      <c r="E293" s="237"/>
      <c r="F293" s="165">
        <f>IFERROR(VLOOKUP(B293,INSUMOS!$B$2:$E$42,4,0),0)</f>
        <v>44.16</v>
      </c>
      <c r="G293" s="166">
        <f t="shared" si="13"/>
        <v>0</v>
      </c>
    </row>
    <row r="294" spans="1:7">
      <c r="A294" s="117" t="s">
        <v>425</v>
      </c>
      <c r="B294" s="84">
        <v>101401</v>
      </c>
      <c r="C294" s="244" t="s">
        <v>431</v>
      </c>
      <c r="D294" s="84" t="s">
        <v>411</v>
      </c>
      <c r="E294" s="237"/>
      <c r="F294" s="165">
        <f>IFERROR(VLOOKUP(B294,INSUMOS!$B$2:$E$42,4,0),0)</f>
        <v>7742.22</v>
      </c>
      <c r="G294" s="166">
        <f t="shared" si="13"/>
        <v>0</v>
      </c>
    </row>
    <row r="295" spans="1:7">
      <c r="A295" s="117" t="s">
        <v>425</v>
      </c>
      <c r="B295" s="84">
        <v>90776</v>
      </c>
      <c r="C295" s="244" t="s">
        <v>432</v>
      </c>
      <c r="D295" s="84" t="s">
        <v>410</v>
      </c>
      <c r="E295" s="237"/>
      <c r="F295" s="165">
        <f>IFERROR(VLOOKUP(B295,INSUMOS!$B$2:$E$42,4,0),0)</f>
        <v>42.1</v>
      </c>
      <c r="G295" s="166">
        <f t="shared" si="13"/>
        <v>0</v>
      </c>
    </row>
    <row r="296" spans="1:7">
      <c r="A296" s="117" t="s">
        <v>425</v>
      </c>
      <c r="B296" s="84">
        <v>90778</v>
      </c>
      <c r="C296" s="244" t="s">
        <v>433</v>
      </c>
      <c r="D296" s="84" t="s">
        <v>410</v>
      </c>
      <c r="E296" s="237"/>
      <c r="F296" s="165">
        <f>IFERROR(VLOOKUP(B296,INSUMOS!$B$2:$E$42,4,0),0)</f>
        <v>136.76</v>
      </c>
      <c r="G296" s="166">
        <f t="shared" si="13"/>
        <v>0</v>
      </c>
    </row>
    <row r="297" spans="1:7">
      <c r="A297" s="117" t="s">
        <v>425</v>
      </c>
      <c r="B297" s="84">
        <v>4095</v>
      </c>
      <c r="C297" s="244" t="s">
        <v>434</v>
      </c>
      <c r="D297" s="84" t="s">
        <v>410</v>
      </c>
      <c r="E297" s="237"/>
      <c r="F297" s="165">
        <f>IFERROR(VLOOKUP(B297,INSUMOS!$B$2:$E$42,4,0),0)</f>
        <v>24.84</v>
      </c>
      <c r="G297" s="166">
        <f t="shared" si="13"/>
        <v>0</v>
      </c>
    </row>
    <row r="298" spans="1:7">
      <c r="A298" s="117" t="s">
        <v>425</v>
      </c>
      <c r="B298" s="84">
        <v>4096</v>
      </c>
      <c r="C298" s="244" t="s">
        <v>436</v>
      </c>
      <c r="D298" s="84" t="s">
        <v>410</v>
      </c>
      <c r="E298" s="237"/>
      <c r="F298" s="165">
        <f>IFERROR(VLOOKUP(B298,INSUMOS!$B$2:$E$42,4,0),0)</f>
        <v>31.37</v>
      </c>
      <c r="G298" s="166">
        <f t="shared" si="13"/>
        <v>0</v>
      </c>
    </row>
    <row r="299" spans="1:7">
      <c r="A299" s="117" t="s">
        <v>425</v>
      </c>
      <c r="B299" s="84" t="s">
        <v>458</v>
      </c>
      <c r="C299" s="244" t="s">
        <v>459</v>
      </c>
      <c r="D299" s="84" t="s">
        <v>410</v>
      </c>
      <c r="E299" s="237"/>
      <c r="F299" s="165">
        <f>IFERROR(VLOOKUP(B299,INSUMOS!$B$2:$E$42,4,0),0)</f>
        <v>37.643999999999998</v>
      </c>
      <c r="G299" s="166">
        <f t="shared" si="13"/>
        <v>0</v>
      </c>
    </row>
    <row r="300" spans="1:7">
      <c r="A300" s="117" t="s">
        <v>425</v>
      </c>
      <c r="B300" s="84">
        <v>40943</v>
      </c>
      <c r="C300" s="244" t="s">
        <v>439</v>
      </c>
      <c r="D300" s="84" t="s">
        <v>410</v>
      </c>
      <c r="E300" s="237"/>
      <c r="F300" s="165">
        <f>IFERROR(VLOOKUP(B300,INSUMOS!$B$2:$E$42,4,0),0)</f>
        <v>36.33</v>
      </c>
      <c r="G300" s="166">
        <f t="shared" si="13"/>
        <v>0</v>
      </c>
    </row>
    <row r="301" spans="1:7" ht="15.75" thickBot="1">
      <c r="A301" s="118"/>
      <c r="B301" s="115"/>
      <c r="C301" s="251"/>
      <c r="D301" s="115"/>
      <c r="E301" s="119"/>
      <c r="F301" s="224"/>
      <c r="G301" s="167"/>
    </row>
    <row r="302" spans="1:7" ht="15.75" thickBot="1">
      <c r="A302" s="86"/>
      <c r="B302" s="120"/>
      <c r="C302" s="284" t="s">
        <v>456</v>
      </c>
      <c r="D302" s="284"/>
      <c r="E302" s="284"/>
      <c r="F302" s="285"/>
      <c r="G302" s="87">
        <f>SUM(G287:G301)</f>
        <v>0.57640000000000002</v>
      </c>
    </row>
    <row r="303" spans="1:7" ht="15.75" thickBot="1">
      <c r="A303" s="86"/>
      <c r="B303" s="120"/>
      <c r="C303" s="248"/>
      <c r="D303" s="88"/>
      <c r="E303" s="89"/>
      <c r="F303" s="221"/>
      <c r="G303" s="222"/>
    </row>
    <row r="304" spans="1:7" ht="15.75" thickBot="1">
      <c r="A304" s="286" t="s">
        <v>582</v>
      </c>
      <c r="B304" s="287"/>
      <c r="C304" s="287"/>
      <c r="D304" s="287"/>
      <c r="E304" s="287"/>
      <c r="F304" s="287"/>
      <c r="G304" s="288"/>
    </row>
    <row r="305" spans="1:10">
      <c r="A305" s="116" t="s">
        <v>483</v>
      </c>
      <c r="B305" s="113" t="s">
        <v>512</v>
      </c>
      <c r="C305" s="249" t="s">
        <v>418</v>
      </c>
      <c r="D305" s="113" t="s">
        <v>410</v>
      </c>
      <c r="E305" s="237">
        <v>0.01</v>
      </c>
      <c r="F305" s="163">
        <f>IFERROR(VLOOKUP(B305,EQUIPAMENTOS!B:E,4,0),0)</f>
        <v>294.93</v>
      </c>
      <c r="G305" s="164">
        <f>F305*E305</f>
        <v>2.9493</v>
      </c>
    </row>
    <row r="306" spans="1:10">
      <c r="A306" s="117" t="s">
        <v>483</v>
      </c>
      <c r="B306" s="84" t="s">
        <v>514</v>
      </c>
      <c r="C306" s="244" t="s">
        <v>421</v>
      </c>
      <c r="D306" s="84" t="s">
        <v>410</v>
      </c>
      <c r="E306" s="85"/>
      <c r="F306" s="165">
        <f>IFERROR(VLOOKUP(B306,EQUIPAMENTOS!B:E,4,0),0)</f>
        <v>353.916</v>
      </c>
      <c r="G306" s="166">
        <f>F306*E306</f>
        <v>0</v>
      </c>
    </row>
    <row r="307" spans="1:10">
      <c r="A307" s="117" t="s">
        <v>483</v>
      </c>
      <c r="B307" s="84" t="s">
        <v>522</v>
      </c>
      <c r="C307" s="244" t="s">
        <v>420</v>
      </c>
      <c r="D307" s="84" t="s">
        <v>410</v>
      </c>
      <c r="E307" s="237"/>
      <c r="F307" s="165">
        <f>IFERROR(VLOOKUP(B307,EQUIPAMENTOS!B:E,4,0),0)</f>
        <v>37.15</v>
      </c>
      <c r="G307" s="166">
        <f>F307*E307</f>
        <v>0</v>
      </c>
    </row>
    <row r="308" spans="1:10">
      <c r="A308" s="117"/>
      <c r="B308" s="84"/>
      <c r="C308" s="244"/>
      <c r="D308" s="84"/>
      <c r="E308" s="85"/>
      <c r="F308" s="165"/>
      <c r="G308" s="166"/>
    </row>
    <row r="309" spans="1:10" ht="15.75" thickBot="1">
      <c r="A309" s="117"/>
      <c r="B309" s="84"/>
      <c r="C309" s="244"/>
      <c r="D309" s="84"/>
      <c r="E309" s="85"/>
      <c r="F309" s="165"/>
      <c r="G309" s="166"/>
    </row>
    <row r="310" spans="1:10" ht="15.75" thickBot="1">
      <c r="A310" s="86"/>
      <c r="B310" s="120"/>
      <c r="C310" s="284" t="s">
        <v>457</v>
      </c>
      <c r="D310" s="284"/>
      <c r="E310" s="284"/>
      <c r="F310" s="285"/>
      <c r="G310" s="87">
        <f>SUM(G305:G309)</f>
        <v>2.9493</v>
      </c>
    </row>
    <row r="311" spans="1:10" ht="15.75" thickBot="1">
      <c r="A311" s="86"/>
      <c r="B311" s="120"/>
      <c r="C311" s="248"/>
      <c r="D311" s="88"/>
      <c r="E311" s="89"/>
      <c r="F311" s="221"/>
      <c r="G311" s="222"/>
    </row>
    <row r="312" spans="1:10" ht="15.75" thickBot="1">
      <c r="A312" s="129"/>
      <c r="B312" s="130"/>
      <c r="C312" s="256"/>
      <c r="D312" s="289" t="s">
        <v>462</v>
      </c>
      <c r="E312" s="290"/>
      <c r="F312" s="291"/>
      <c r="G312" s="229">
        <f>G284+G302+G310</f>
        <v>11.0657</v>
      </c>
    </row>
    <row r="315" spans="1:10" ht="15.75" thickBot="1"/>
    <row r="316" spans="1:10" ht="15.75" thickBot="1">
      <c r="A316" s="209" t="s">
        <v>111</v>
      </c>
      <c r="B316" s="175" t="s">
        <v>63</v>
      </c>
      <c r="C316" s="246" t="s">
        <v>401</v>
      </c>
      <c r="D316" s="175" t="s">
        <v>402</v>
      </c>
      <c r="E316" s="176"/>
      <c r="F316" s="215"/>
      <c r="G316" s="232" t="s">
        <v>570</v>
      </c>
    </row>
    <row r="317" spans="1:10" ht="15.75" thickBot="1">
      <c r="A317" s="79" t="s">
        <v>43</v>
      </c>
      <c r="B317" s="80" t="s">
        <v>536</v>
      </c>
      <c r="C317" s="205" t="s">
        <v>100</v>
      </c>
      <c r="D317" s="177" t="s">
        <v>404</v>
      </c>
      <c r="E317" s="81"/>
      <c r="F317" s="217"/>
      <c r="G317" s="218">
        <f>G352</f>
        <v>17.665700000000001</v>
      </c>
      <c r="J317" s="162"/>
    </row>
    <row r="318" spans="1:10" ht="15.75" thickBot="1">
      <c r="A318" s="77" t="s">
        <v>63</v>
      </c>
      <c r="B318" s="77" t="s">
        <v>62</v>
      </c>
      <c r="C318" s="257" t="s">
        <v>403</v>
      </c>
      <c r="D318" s="78" t="s">
        <v>404</v>
      </c>
      <c r="E318" s="82" t="s">
        <v>405</v>
      </c>
      <c r="F318" s="230" t="s">
        <v>406</v>
      </c>
      <c r="G318" s="231" t="s">
        <v>407</v>
      </c>
    </row>
    <row r="319" spans="1:10" ht="15.75" thickBot="1">
      <c r="A319" s="286" t="s">
        <v>580</v>
      </c>
      <c r="B319" s="287"/>
      <c r="C319" s="287"/>
      <c r="D319" s="287"/>
      <c r="E319" s="287"/>
      <c r="F319" s="287"/>
      <c r="G319" s="288"/>
    </row>
    <row r="320" spans="1:10">
      <c r="A320" s="116" t="s">
        <v>548</v>
      </c>
      <c r="B320" s="113" t="s">
        <v>566</v>
      </c>
      <c r="C320" s="249" t="s">
        <v>100</v>
      </c>
      <c r="D320" s="84" t="s">
        <v>408</v>
      </c>
      <c r="E320" s="206">
        <v>1</v>
      </c>
      <c r="F320" s="163">
        <f>COTAÇÃO!G16</f>
        <v>14.14</v>
      </c>
      <c r="G320" s="164">
        <f t="shared" ref="G320" si="14">F320*E320</f>
        <v>14.14</v>
      </c>
    </row>
    <row r="321" spans="1:7">
      <c r="A321" s="117"/>
      <c r="B321" s="84"/>
      <c r="C321" s="244"/>
      <c r="D321" s="84"/>
      <c r="E321" s="208"/>
      <c r="F321" s="165"/>
      <c r="G321" s="166"/>
    </row>
    <row r="322" spans="1:7">
      <c r="A322" s="117"/>
      <c r="B322" s="84"/>
      <c r="C322" s="244"/>
      <c r="D322" s="84"/>
      <c r="E322" s="193"/>
      <c r="F322" s="165"/>
      <c r="G322" s="166"/>
    </row>
    <row r="323" spans="1:7" ht="15.75" thickBot="1">
      <c r="A323" s="117"/>
      <c r="B323" s="84"/>
      <c r="C323" s="244"/>
      <c r="D323" s="84"/>
      <c r="E323" s="194"/>
      <c r="F323" s="165"/>
      <c r="G323" s="166"/>
    </row>
    <row r="324" spans="1:7" ht="15.75" thickBot="1">
      <c r="A324" s="86"/>
      <c r="B324" s="120"/>
      <c r="C324" s="284" t="s">
        <v>409</v>
      </c>
      <c r="D324" s="284"/>
      <c r="E324" s="284"/>
      <c r="F324" s="285"/>
      <c r="G324" s="87">
        <f>SUM(G320:G323)</f>
        <v>14.14</v>
      </c>
    </row>
    <row r="325" spans="1:7" ht="15.75" thickBot="1">
      <c r="A325" s="86"/>
      <c r="B325" s="120"/>
      <c r="C325" s="248"/>
      <c r="D325" s="88"/>
      <c r="E325" s="89"/>
      <c r="F325" s="221"/>
      <c r="G325" s="222"/>
    </row>
    <row r="326" spans="1:7" ht="15.75" thickBot="1">
      <c r="A326" s="286" t="s">
        <v>581</v>
      </c>
      <c r="B326" s="287"/>
      <c r="C326" s="287"/>
      <c r="D326" s="287"/>
      <c r="E326" s="287"/>
      <c r="F326" s="287"/>
      <c r="G326" s="288"/>
    </row>
    <row r="327" spans="1:7">
      <c r="A327" s="116" t="s">
        <v>425</v>
      </c>
      <c r="B327" s="113">
        <v>101375</v>
      </c>
      <c r="C327" s="249" t="s">
        <v>429</v>
      </c>
      <c r="D327" s="113" t="s">
        <v>411</v>
      </c>
      <c r="E327" s="206"/>
      <c r="F327" s="163">
        <f>IFERROR(VLOOKUP(B327,INSUMOS!$B$2:$E$42,4,0),0)</f>
        <v>5356.34</v>
      </c>
      <c r="G327" s="164">
        <f t="shared" ref="G327:G340" si="15">F327*E327</f>
        <v>0</v>
      </c>
    </row>
    <row r="328" spans="1:7">
      <c r="A328" s="202" t="s">
        <v>425</v>
      </c>
      <c r="B328" s="203">
        <v>247</v>
      </c>
      <c r="C328" s="258" t="s">
        <v>429</v>
      </c>
      <c r="D328" s="203" t="s">
        <v>410</v>
      </c>
      <c r="E328" s="207">
        <v>0.01</v>
      </c>
      <c r="F328" s="204">
        <v>20.84</v>
      </c>
      <c r="G328" s="166">
        <f t="shared" si="15"/>
        <v>0.2084</v>
      </c>
    </row>
    <row r="329" spans="1:7">
      <c r="A329" s="117" t="s">
        <v>425</v>
      </c>
      <c r="B329" s="84">
        <v>88247</v>
      </c>
      <c r="C329" s="244" t="s">
        <v>427</v>
      </c>
      <c r="D329" s="84" t="s">
        <v>410</v>
      </c>
      <c r="E329" s="237"/>
      <c r="F329" s="165">
        <f>IFERROR(VLOOKUP(B329,INSUMOS!$B$2:$E$42,4,0),0)</f>
        <v>30.16</v>
      </c>
      <c r="G329" s="166">
        <f t="shared" si="15"/>
        <v>0</v>
      </c>
    </row>
    <row r="330" spans="1:7">
      <c r="A330" s="117" t="s">
        <v>425</v>
      </c>
      <c r="B330" s="84" t="s">
        <v>448</v>
      </c>
      <c r="C330" s="244" t="s">
        <v>449</v>
      </c>
      <c r="D330" s="84" t="s">
        <v>410</v>
      </c>
      <c r="E330" s="237"/>
      <c r="F330" s="165">
        <f>IFERROR(VLOOKUP(B330,INSUMOS!$B$2:$E$42,4,0),0)</f>
        <v>30.16</v>
      </c>
      <c r="G330" s="166">
        <f t="shared" si="15"/>
        <v>0</v>
      </c>
    </row>
    <row r="331" spans="1:7">
      <c r="A331" s="117" t="s">
        <v>425</v>
      </c>
      <c r="B331" s="84">
        <v>88252</v>
      </c>
      <c r="C331" s="244" t="s">
        <v>428</v>
      </c>
      <c r="D331" s="84" t="s">
        <v>410</v>
      </c>
      <c r="E331" s="237"/>
      <c r="F331" s="165">
        <f>IFERROR(VLOOKUP(B331,INSUMOS!$B$2:$E$42,4,0),0)</f>
        <v>27.8</v>
      </c>
      <c r="G331" s="166">
        <f t="shared" si="15"/>
        <v>0</v>
      </c>
    </row>
    <row r="332" spans="1:7">
      <c r="A332" s="117" t="s">
        <v>425</v>
      </c>
      <c r="B332" s="84">
        <v>88264</v>
      </c>
      <c r="C332" s="244" t="s">
        <v>430</v>
      </c>
      <c r="D332" s="84" t="s">
        <v>410</v>
      </c>
      <c r="E332" s="237">
        <v>0.01</v>
      </c>
      <c r="F332" s="165">
        <f>IFERROR(VLOOKUP(B332,INSUMOS!$B$2:$E$42,4,0),0)</f>
        <v>36.799999999999997</v>
      </c>
      <c r="G332" s="166">
        <f t="shared" si="15"/>
        <v>0.36799999999999999</v>
      </c>
    </row>
    <row r="333" spans="1:7">
      <c r="A333" s="117" t="s">
        <v>425</v>
      </c>
      <c r="B333" s="84" t="s">
        <v>451</v>
      </c>
      <c r="C333" s="244" t="s">
        <v>452</v>
      </c>
      <c r="D333" s="84" t="s">
        <v>410</v>
      </c>
      <c r="E333" s="237"/>
      <c r="F333" s="165">
        <f>IFERROR(VLOOKUP(B333,INSUMOS!$B$2:$E$42,4,0),0)</f>
        <v>44.16</v>
      </c>
      <c r="G333" s="166">
        <f t="shared" si="15"/>
        <v>0</v>
      </c>
    </row>
    <row r="334" spans="1:7">
      <c r="A334" s="117" t="s">
        <v>425</v>
      </c>
      <c r="B334" s="84">
        <v>101401</v>
      </c>
      <c r="C334" s="244" t="s">
        <v>431</v>
      </c>
      <c r="D334" s="84" t="s">
        <v>411</v>
      </c>
      <c r="E334" s="237"/>
      <c r="F334" s="165">
        <f>IFERROR(VLOOKUP(B334,INSUMOS!$B$2:$E$42,4,0),0)</f>
        <v>7742.22</v>
      </c>
      <c r="G334" s="166">
        <f t="shared" si="15"/>
        <v>0</v>
      </c>
    </row>
    <row r="335" spans="1:7">
      <c r="A335" s="117" t="s">
        <v>425</v>
      </c>
      <c r="B335" s="84">
        <v>90776</v>
      </c>
      <c r="C335" s="244" t="s">
        <v>432</v>
      </c>
      <c r="D335" s="84" t="s">
        <v>410</v>
      </c>
      <c r="E335" s="237"/>
      <c r="F335" s="165">
        <f>IFERROR(VLOOKUP(B335,INSUMOS!$B$2:$E$42,4,0),0)</f>
        <v>42.1</v>
      </c>
      <c r="G335" s="166">
        <f t="shared" si="15"/>
        <v>0</v>
      </c>
    </row>
    <row r="336" spans="1:7">
      <c r="A336" s="117" t="s">
        <v>425</v>
      </c>
      <c r="B336" s="84">
        <v>90778</v>
      </c>
      <c r="C336" s="244" t="s">
        <v>433</v>
      </c>
      <c r="D336" s="84" t="s">
        <v>410</v>
      </c>
      <c r="E336" s="237"/>
      <c r="F336" s="165">
        <f>IFERROR(VLOOKUP(B336,INSUMOS!$B$2:$E$42,4,0),0)</f>
        <v>136.76</v>
      </c>
      <c r="G336" s="166">
        <f t="shared" si="15"/>
        <v>0</v>
      </c>
    </row>
    <row r="337" spans="1:7">
      <c r="A337" s="117" t="s">
        <v>425</v>
      </c>
      <c r="B337" s="84">
        <v>4095</v>
      </c>
      <c r="C337" s="244" t="s">
        <v>434</v>
      </c>
      <c r="D337" s="84" t="s">
        <v>410</v>
      </c>
      <c r="E337" s="237"/>
      <c r="F337" s="165">
        <f>IFERROR(VLOOKUP(B337,INSUMOS!$B$2:$E$42,4,0),0)</f>
        <v>24.84</v>
      </c>
      <c r="G337" s="166">
        <f t="shared" si="15"/>
        <v>0</v>
      </c>
    </row>
    <row r="338" spans="1:7">
      <c r="A338" s="117" t="s">
        <v>425</v>
      </c>
      <c r="B338" s="84">
        <v>4096</v>
      </c>
      <c r="C338" s="244" t="s">
        <v>436</v>
      </c>
      <c r="D338" s="84" t="s">
        <v>410</v>
      </c>
      <c r="E338" s="237"/>
      <c r="F338" s="165">
        <f>IFERROR(VLOOKUP(B338,INSUMOS!$B$2:$E$42,4,0),0)</f>
        <v>31.37</v>
      </c>
      <c r="G338" s="166">
        <f t="shared" si="15"/>
        <v>0</v>
      </c>
    </row>
    <row r="339" spans="1:7">
      <c r="A339" s="117" t="s">
        <v>425</v>
      </c>
      <c r="B339" s="84" t="s">
        <v>458</v>
      </c>
      <c r="C339" s="244" t="s">
        <v>459</v>
      </c>
      <c r="D339" s="84" t="s">
        <v>410</v>
      </c>
      <c r="E339" s="237"/>
      <c r="F339" s="165">
        <f>IFERROR(VLOOKUP(B339,INSUMOS!$B$2:$E$42,4,0),0)</f>
        <v>37.643999999999998</v>
      </c>
      <c r="G339" s="166">
        <f t="shared" si="15"/>
        <v>0</v>
      </c>
    </row>
    <row r="340" spans="1:7">
      <c r="A340" s="117" t="s">
        <v>425</v>
      </c>
      <c r="B340" s="84">
        <v>40943</v>
      </c>
      <c r="C340" s="244" t="s">
        <v>439</v>
      </c>
      <c r="D340" s="84" t="s">
        <v>410</v>
      </c>
      <c r="E340" s="237"/>
      <c r="F340" s="165">
        <f>IFERROR(VLOOKUP(B340,INSUMOS!$B$2:$E$42,4,0),0)</f>
        <v>36.33</v>
      </c>
      <c r="G340" s="166">
        <f t="shared" si="15"/>
        <v>0</v>
      </c>
    </row>
    <row r="341" spans="1:7" ht="15.75" thickBot="1">
      <c r="A341" s="118"/>
      <c r="B341" s="115"/>
      <c r="C341" s="251"/>
      <c r="D341" s="115"/>
      <c r="E341" s="119"/>
      <c r="F341" s="224"/>
      <c r="G341" s="167"/>
    </row>
    <row r="342" spans="1:7" ht="15.75" thickBot="1">
      <c r="A342" s="86"/>
      <c r="B342" s="120"/>
      <c r="C342" s="284" t="s">
        <v>456</v>
      </c>
      <c r="D342" s="284"/>
      <c r="E342" s="284"/>
      <c r="F342" s="285"/>
      <c r="G342" s="87">
        <f>SUM(G327:G341)</f>
        <v>0.57640000000000002</v>
      </c>
    </row>
    <row r="343" spans="1:7" ht="15.75" thickBot="1">
      <c r="A343" s="86"/>
      <c r="B343" s="120"/>
      <c r="C343" s="248"/>
      <c r="D343" s="88"/>
      <c r="E343" s="89"/>
      <c r="F343" s="221"/>
      <c r="G343" s="222"/>
    </row>
    <row r="344" spans="1:7" ht="15.75" thickBot="1">
      <c r="A344" s="286" t="s">
        <v>582</v>
      </c>
      <c r="B344" s="287"/>
      <c r="C344" s="287"/>
      <c r="D344" s="287"/>
      <c r="E344" s="287"/>
      <c r="F344" s="287"/>
      <c r="G344" s="288"/>
    </row>
    <row r="345" spans="1:7">
      <c r="A345" s="116" t="s">
        <v>483</v>
      </c>
      <c r="B345" s="113" t="s">
        <v>512</v>
      </c>
      <c r="C345" s="249" t="s">
        <v>418</v>
      </c>
      <c r="D345" s="113" t="s">
        <v>410</v>
      </c>
      <c r="E345" s="237">
        <v>0.01</v>
      </c>
      <c r="F345" s="163">
        <f>IFERROR(VLOOKUP(B345,EQUIPAMENTOS!B:E,4,0),0)</f>
        <v>294.93</v>
      </c>
      <c r="G345" s="164">
        <f>F345*E345</f>
        <v>2.9493</v>
      </c>
    </row>
    <row r="346" spans="1:7">
      <c r="A346" s="117" t="s">
        <v>483</v>
      </c>
      <c r="B346" s="84" t="s">
        <v>514</v>
      </c>
      <c r="C346" s="244" t="s">
        <v>421</v>
      </c>
      <c r="D346" s="84" t="s">
        <v>410</v>
      </c>
      <c r="E346" s="85"/>
      <c r="F346" s="165">
        <f>IFERROR(VLOOKUP(B346,EQUIPAMENTOS!B:E,4,0),0)</f>
        <v>353.916</v>
      </c>
      <c r="G346" s="166">
        <f>F346*E346</f>
        <v>0</v>
      </c>
    </row>
    <row r="347" spans="1:7">
      <c r="A347" s="117" t="s">
        <v>483</v>
      </c>
      <c r="B347" s="84" t="s">
        <v>522</v>
      </c>
      <c r="C347" s="244" t="s">
        <v>420</v>
      </c>
      <c r="D347" s="84" t="s">
        <v>410</v>
      </c>
      <c r="E347" s="237"/>
      <c r="F347" s="165">
        <f>IFERROR(VLOOKUP(B347,EQUIPAMENTOS!B:E,4,0),0)</f>
        <v>37.15</v>
      </c>
      <c r="G347" s="166">
        <f>F347*E347</f>
        <v>0</v>
      </c>
    </row>
    <row r="348" spans="1:7">
      <c r="A348" s="117"/>
      <c r="B348" s="84"/>
      <c r="C348" s="244"/>
      <c r="D348" s="84"/>
      <c r="E348" s="85"/>
      <c r="F348" s="165"/>
      <c r="G348" s="166"/>
    </row>
    <row r="349" spans="1:7" ht="15.75" thickBot="1">
      <c r="A349" s="117"/>
      <c r="B349" s="84"/>
      <c r="C349" s="244"/>
      <c r="D349" s="84"/>
      <c r="E349" s="85"/>
      <c r="F349" s="165"/>
      <c r="G349" s="166"/>
    </row>
    <row r="350" spans="1:7" ht="15.75" thickBot="1">
      <c r="A350" s="86"/>
      <c r="B350" s="120"/>
      <c r="C350" s="284" t="s">
        <v>457</v>
      </c>
      <c r="D350" s="284"/>
      <c r="E350" s="284"/>
      <c r="F350" s="285"/>
      <c r="G350" s="87">
        <f>SUM(G345:G349)</f>
        <v>2.9493</v>
      </c>
    </row>
    <row r="351" spans="1:7" ht="15.75" thickBot="1">
      <c r="A351" s="86"/>
      <c r="B351" s="120"/>
      <c r="C351" s="248"/>
      <c r="D351" s="88"/>
      <c r="E351" s="89"/>
      <c r="F351" s="221"/>
      <c r="G351" s="222"/>
    </row>
    <row r="352" spans="1:7" ht="15.75" thickBot="1">
      <c r="A352" s="129"/>
      <c r="B352" s="130"/>
      <c r="C352" s="256"/>
      <c r="D352" s="289" t="s">
        <v>462</v>
      </c>
      <c r="E352" s="290"/>
      <c r="F352" s="291"/>
      <c r="G352" s="229">
        <f>G324+G342+G350</f>
        <v>17.665700000000001</v>
      </c>
    </row>
    <row r="355" spans="1:10" ht="15.75" thickBot="1"/>
    <row r="356" spans="1:10" ht="15.75" thickBot="1">
      <c r="A356" s="173" t="s">
        <v>111</v>
      </c>
      <c r="B356" s="174" t="s">
        <v>63</v>
      </c>
      <c r="C356" s="246" t="s">
        <v>401</v>
      </c>
      <c r="D356" s="175" t="s">
        <v>402</v>
      </c>
      <c r="E356" s="176"/>
      <c r="F356" s="215"/>
      <c r="G356" s="216" t="s">
        <v>570</v>
      </c>
    </row>
    <row r="357" spans="1:10" ht="77.25" thickBot="1">
      <c r="A357" s="79" t="s">
        <v>44</v>
      </c>
      <c r="B357" s="80" t="s">
        <v>537</v>
      </c>
      <c r="C357" s="205" t="s">
        <v>101</v>
      </c>
      <c r="D357" s="177" t="s">
        <v>404</v>
      </c>
      <c r="E357" s="81"/>
      <c r="F357" s="217"/>
      <c r="G357" s="218">
        <f>G395</f>
        <v>10568.5589</v>
      </c>
      <c r="J357" s="162"/>
    </row>
    <row r="358" spans="1:10" ht="15.75" thickBot="1">
      <c r="A358" s="77" t="s">
        <v>63</v>
      </c>
      <c r="B358" s="77" t="s">
        <v>62</v>
      </c>
      <c r="C358" s="257" t="s">
        <v>403</v>
      </c>
      <c r="D358" s="78" t="s">
        <v>404</v>
      </c>
      <c r="E358" s="82" t="s">
        <v>405</v>
      </c>
      <c r="F358" s="230" t="s">
        <v>406</v>
      </c>
      <c r="G358" s="231" t="s">
        <v>407</v>
      </c>
    </row>
    <row r="359" spans="1:10" ht="15.75" thickBot="1">
      <c r="A359" s="286" t="s">
        <v>580</v>
      </c>
      <c r="B359" s="287"/>
      <c r="C359" s="287"/>
      <c r="D359" s="287"/>
      <c r="E359" s="287"/>
      <c r="F359" s="287"/>
      <c r="G359" s="288"/>
    </row>
    <row r="360" spans="1:10">
      <c r="A360" s="116" t="s">
        <v>548</v>
      </c>
      <c r="B360" s="113" t="s">
        <v>567</v>
      </c>
      <c r="C360" s="249" t="s">
        <v>595</v>
      </c>
      <c r="D360" s="84" t="s">
        <v>408</v>
      </c>
      <c r="E360" s="206">
        <v>1</v>
      </c>
      <c r="F360" s="163">
        <f>COTAÇÃO!G17</f>
        <v>10386.49</v>
      </c>
      <c r="G360" s="164">
        <f t="shared" ref="G360:G365" si="16">F360*E360</f>
        <v>10386.49</v>
      </c>
    </row>
    <row r="361" spans="1:10" ht="25.5">
      <c r="A361" s="202" t="s">
        <v>425</v>
      </c>
      <c r="B361" s="203">
        <v>5045</v>
      </c>
      <c r="C361" s="258" t="s">
        <v>583</v>
      </c>
      <c r="D361" s="84" t="s">
        <v>408</v>
      </c>
      <c r="E361" s="207">
        <f>1/200</f>
        <v>5.0000000000000001E-3</v>
      </c>
      <c r="F361" s="204">
        <v>1446.12</v>
      </c>
      <c r="G361" s="166">
        <f t="shared" si="16"/>
        <v>7.2305999999999999</v>
      </c>
    </row>
    <row r="362" spans="1:10" ht="25.5">
      <c r="A362" s="202" t="s">
        <v>425</v>
      </c>
      <c r="B362" s="203">
        <v>3380</v>
      </c>
      <c r="C362" s="258" t="s">
        <v>584</v>
      </c>
      <c r="D362" s="84" t="s">
        <v>408</v>
      </c>
      <c r="E362" s="207">
        <f>1/200</f>
        <v>5.0000000000000001E-3</v>
      </c>
      <c r="F362" s="204">
        <v>58.89</v>
      </c>
      <c r="G362" s="166">
        <f t="shared" si="16"/>
        <v>0.29444999999999999</v>
      </c>
    </row>
    <row r="363" spans="1:10" ht="25.5">
      <c r="A363" s="202" t="s">
        <v>425</v>
      </c>
      <c r="B363" s="203">
        <v>1091</v>
      </c>
      <c r="C363" s="258" t="s">
        <v>589</v>
      </c>
      <c r="D363" s="84" t="s">
        <v>408</v>
      </c>
      <c r="E363" s="207">
        <f>1/200</f>
        <v>5.0000000000000001E-3</v>
      </c>
      <c r="F363" s="204">
        <v>23.52</v>
      </c>
      <c r="G363" s="166">
        <f t="shared" si="16"/>
        <v>0.1176</v>
      </c>
    </row>
    <row r="364" spans="1:10">
      <c r="A364" s="117" t="s">
        <v>80</v>
      </c>
      <c r="B364" s="84">
        <v>862</v>
      </c>
      <c r="C364" s="244" t="s">
        <v>585</v>
      </c>
      <c r="D364" s="84" t="s">
        <v>416</v>
      </c>
      <c r="E364" s="208">
        <f>15/200</f>
        <v>7.4999999999999997E-2</v>
      </c>
      <c r="F364" s="165">
        <v>10.57</v>
      </c>
      <c r="G364" s="166">
        <f t="shared" si="16"/>
        <v>0.79274999999999995</v>
      </c>
    </row>
    <row r="365" spans="1:10">
      <c r="A365" s="117" t="s">
        <v>425</v>
      </c>
      <c r="B365" s="84">
        <v>11856</v>
      </c>
      <c r="C365" s="244" t="s">
        <v>586</v>
      </c>
      <c r="D365" s="84" t="s">
        <v>408</v>
      </c>
      <c r="E365" s="208">
        <f>2/200</f>
        <v>0.01</v>
      </c>
      <c r="F365" s="165">
        <v>7.35</v>
      </c>
      <c r="G365" s="166">
        <f t="shared" si="16"/>
        <v>7.3499999999999996E-2</v>
      </c>
    </row>
    <row r="366" spans="1:10" ht="15.75" thickBot="1">
      <c r="A366" s="117"/>
      <c r="B366" s="84"/>
      <c r="C366" s="244"/>
      <c r="D366" s="84"/>
      <c r="E366" s="194"/>
      <c r="F366" s="165"/>
      <c r="G366" s="166"/>
    </row>
    <row r="367" spans="1:10" ht="15.75" thickBot="1">
      <c r="A367" s="86"/>
      <c r="B367" s="120"/>
      <c r="C367" s="284" t="s">
        <v>409</v>
      </c>
      <c r="D367" s="284"/>
      <c r="E367" s="284"/>
      <c r="F367" s="285"/>
      <c r="G367" s="87">
        <f>SUM(G360:G366)</f>
        <v>10394.998900000001</v>
      </c>
    </row>
    <row r="368" spans="1:10" ht="15.75" thickBot="1">
      <c r="A368" s="86"/>
      <c r="B368" s="120"/>
      <c r="C368" s="248"/>
      <c r="D368" s="88"/>
      <c r="E368" s="89"/>
      <c r="F368" s="221"/>
      <c r="G368" s="222"/>
    </row>
    <row r="369" spans="1:7" ht="15.75" thickBot="1">
      <c r="A369" s="286" t="s">
        <v>581</v>
      </c>
      <c r="B369" s="287"/>
      <c r="C369" s="287"/>
      <c r="D369" s="287"/>
      <c r="E369" s="287"/>
      <c r="F369" s="287"/>
      <c r="G369" s="288"/>
    </row>
    <row r="370" spans="1:7">
      <c r="A370" s="116" t="s">
        <v>425</v>
      </c>
      <c r="B370" s="113">
        <v>101375</v>
      </c>
      <c r="C370" s="249" t="s">
        <v>429</v>
      </c>
      <c r="D370" s="113" t="s">
        <v>411</v>
      </c>
      <c r="E370" s="206"/>
      <c r="F370" s="163">
        <f>IFERROR(VLOOKUP(B370,INSUMOS!$B$2:$E$42,4,0),0)</f>
        <v>5356.34</v>
      </c>
      <c r="G370" s="164">
        <f t="shared" ref="G370:G383" si="17">F370*E370</f>
        <v>0</v>
      </c>
    </row>
    <row r="371" spans="1:7">
      <c r="A371" s="202" t="s">
        <v>425</v>
      </c>
      <c r="B371" s="203">
        <v>247</v>
      </c>
      <c r="C371" s="258" t="s">
        <v>429</v>
      </c>
      <c r="D371" s="203" t="s">
        <v>410</v>
      </c>
      <c r="E371" s="207"/>
      <c r="F371" s="204">
        <v>20.84</v>
      </c>
      <c r="G371" s="166">
        <f t="shared" si="17"/>
        <v>0</v>
      </c>
    </row>
    <row r="372" spans="1:7">
      <c r="A372" s="117" t="s">
        <v>425</v>
      </c>
      <c r="B372" s="84">
        <v>88247</v>
      </c>
      <c r="C372" s="244" t="s">
        <v>427</v>
      </c>
      <c r="D372" s="84" t="s">
        <v>410</v>
      </c>
      <c r="E372" s="237"/>
      <c r="F372" s="165">
        <f>IFERROR(VLOOKUP(B372,INSUMOS!$B$2:$E$42,4,0),0)</f>
        <v>30.16</v>
      </c>
      <c r="G372" s="166">
        <f t="shared" si="17"/>
        <v>0</v>
      </c>
    </row>
    <row r="373" spans="1:7">
      <c r="A373" s="117" t="s">
        <v>425</v>
      </c>
      <c r="B373" s="84" t="s">
        <v>448</v>
      </c>
      <c r="C373" s="244" t="s">
        <v>449</v>
      </c>
      <c r="D373" s="84" t="s">
        <v>410</v>
      </c>
      <c r="E373" s="237"/>
      <c r="F373" s="165">
        <f>IFERROR(VLOOKUP(B373,INSUMOS!$B$2:$E$42,4,0),0)</f>
        <v>30.16</v>
      </c>
      <c r="G373" s="166">
        <f t="shared" si="17"/>
        <v>0</v>
      </c>
    </row>
    <row r="374" spans="1:7">
      <c r="A374" s="117" t="s">
        <v>425</v>
      </c>
      <c r="B374" s="84">
        <v>88252</v>
      </c>
      <c r="C374" s="244" t="s">
        <v>428</v>
      </c>
      <c r="D374" s="84" t="s">
        <v>410</v>
      </c>
      <c r="E374" s="237"/>
      <c r="F374" s="165">
        <f>IFERROR(VLOOKUP(B374,INSUMOS!$B$2:$E$42,4,0),0)</f>
        <v>27.8</v>
      </c>
      <c r="G374" s="166">
        <f t="shared" si="17"/>
        <v>0</v>
      </c>
    </row>
    <row r="375" spans="1:7">
      <c r="A375" s="117" t="s">
        <v>425</v>
      </c>
      <c r="B375" s="84">
        <v>88264</v>
      </c>
      <c r="C375" s="244" t="s">
        <v>430</v>
      </c>
      <c r="D375" s="84" t="s">
        <v>410</v>
      </c>
      <c r="E375" s="237">
        <v>1</v>
      </c>
      <c r="F375" s="165">
        <f>IFERROR(VLOOKUP(B375,INSUMOS!$B$2:$E$42,4,0),0)</f>
        <v>36.799999999999997</v>
      </c>
      <c r="G375" s="166">
        <f t="shared" si="17"/>
        <v>36.799999999999997</v>
      </c>
    </row>
    <row r="376" spans="1:7">
      <c r="A376" s="117" t="s">
        <v>425</v>
      </c>
      <c r="B376" s="84" t="s">
        <v>451</v>
      </c>
      <c r="C376" s="244" t="s">
        <v>452</v>
      </c>
      <c r="D376" s="84" t="s">
        <v>410</v>
      </c>
      <c r="E376" s="237"/>
      <c r="F376" s="165">
        <f>IFERROR(VLOOKUP(B376,INSUMOS!$B$2:$E$42,4,0),0)</f>
        <v>44.16</v>
      </c>
      <c r="G376" s="166">
        <f t="shared" si="17"/>
        <v>0</v>
      </c>
    </row>
    <row r="377" spans="1:7">
      <c r="A377" s="117" t="s">
        <v>425</v>
      </c>
      <c r="B377" s="84">
        <v>101401</v>
      </c>
      <c r="C377" s="244" t="s">
        <v>431</v>
      </c>
      <c r="D377" s="84" t="s">
        <v>411</v>
      </c>
      <c r="E377" s="237"/>
      <c r="F377" s="165">
        <f>IFERROR(VLOOKUP(B377,INSUMOS!$B$2:$E$42,4,0),0)</f>
        <v>7742.22</v>
      </c>
      <c r="G377" s="166">
        <f t="shared" si="17"/>
        <v>0</v>
      </c>
    </row>
    <row r="378" spans="1:7">
      <c r="A378" s="117" t="s">
        <v>425</v>
      </c>
      <c r="B378" s="84">
        <v>90776</v>
      </c>
      <c r="C378" s="244" t="s">
        <v>432</v>
      </c>
      <c r="D378" s="84" t="s">
        <v>410</v>
      </c>
      <c r="E378" s="237"/>
      <c r="F378" s="165">
        <f>IFERROR(VLOOKUP(B378,INSUMOS!$B$2:$E$42,4,0),0)</f>
        <v>42.1</v>
      </c>
      <c r="G378" s="166">
        <f t="shared" si="17"/>
        <v>0</v>
      </c>
    </row>
    <row r="379" spans="1:7">
      <c r="A379" s="117" t="s">
        <v>425</v>
      </c>
      <c r="B379" s="84">
        <v>90778</v>
      </c>
      <c r="C379" s="244" t="s">
        <v>433</v>
      </c>
      <c r="D379" s="84" t="s">
        <v>410</v>
      </c>
      <c r="E379" s="237">
        <v>1</v>
      </c>
      <c r="F379" s="165">
        <f>IFERROR(VLOOKUP(B379,INSUMOS!$B$2:$E$42,4,0),0)</f>
        <v>136.76</v>
      </c>
      <c r="G379" s="166">
        <f t="shared" si="17"/>
        <v>136.76</v>
      </c>
    </row>
    <row r="380" spans="1:7">
      <c r="A380" s="117" t="s">
        <v>425</v>
      </c>
      <c r="B380" s="84">
        <v>4095</v>
      </c>
      <c r="C380" s="244" t="s">
        <v>434</v>
      </c>
      <c r="D380" s="84" t="s">
        <v>410</v>
      </c>
      <c r="E380" s="237"/>
      <c r="F380" s="165">
        <f>IFERROR(VLOOKUP(B380,INSUMOS!$B$2:$E$42,4,0),0)</f>
        <v>24.84</v>
      </c>
      <c r="G380" s="166">
        <f t="shared" si="17"/>
        <v>0</v>
      </c>
    </row>
    <row r="381" spans="1:7">
      <c r="A381" s="117" t="s">
        <v>425</v>
      </c>
      <c r="B381" s="84">
        <v>4096</v>
      </c>
      <c r="C381" s="244" t="s">
        <v>436</v>
      </c>
      <c r="D381" s="84" t="s">
        <v>410</v>
      </c>
      <c r="E381" s="237"/>
      <c r="F381" s="165">
        <f>IFERROR(VLOOKUP(B381,INSUMOS!$B$2:$E$42,4,0),0)</f>
        <v>31.37</v>
      </c>
      <c r="G381" s="166">
        <f t="shared" si="17"/>
        <v>0</v>
      </c>
    </row>
    <row r="382" spans="1:7">
      <c r="A382" s="117" t="s">
        <v>425</v>
      </c>
      <c r="B382" s="84" t="s">
        <v>458</v>
      </c>
      <c r="C382" s="244" t="s">
        <v>459</v>
      </c>
      <c r="D382" s="84" t="s">
        <v>410</v>
      </c>
      <c r="E382" s="237"/>
      <c r="F382" s="165">
        <f>IFERROR(VLOOKUP(B382,INSUMOS!$B$2:$E$42,4,0),0)</f>
        <v>37.643999999999998</v>
      </c>
      <c r="G382" s="166">
        <f t="shared" si="17"/>
        <v>0</v>
      </c>
    </row>
    <row r="383" spans="1:7">
      <c r="A383" s="117" t="s">
        <v>425</v>
      </c>
      <c r="B383" s="84">
        <v>40943</v>
      </c>
      <c r="C383" s="244" t="s">
        <v>439</v>
      </c>
      <c r="D383" s="84" t="s">
        <v>410</v>
      </c>
      <c r="E383" s="237"/>
      <c r="F383" s="165">
        <f>IFERROR(VLOOKUP(B383,INSUMOS!$B$2:$E$42,4,0),0)</f>
        <v>36.33</v>
      </c>
      <c r="G383" s="166">
        <f t="shared" si="17"/>
        <v>0</v>
      </c>
    </row>
    <row r="384" spans="1:7" ht="15.75" thickBot="1">
      <c r="A384" s="118"/>
      <c r="B384" s="115"/>
      <c r="C384" s="251"/>
      <c r="D384" s="115"/>
      <c r="E384" s="119"/>
      <c r="F384" s="224"/>
      <c r="G384" s="167"/>
    </row>
    <row r="385" spans="1:10" ht="15.75" thickBot="1">
      <c r="A385" s="86"/>
      <c r="B385" s="120"/>
      <c r="C385" s="284" t="s">
        <v>456</v>
      </c>
      <c r="D385" s="284"/>
      <c r="E385" s="284"/>
      <c r="F385" s="285"/>
      <c r="G385" s="87">
        <f>SUM(G370:G384)</f>
        <v>173.56</v>
      </c>
    </row>
    <row r="386" spans="1:10" ht="15.75" thickBot="1">
      <c r="A386" s="86"/>
      <c r="B386" s="120"/>
      <c r="C386" s="248"/>
      <c r="D386" s="88"/>
      <c r="E386" s="89"/>
      <c r="F386" s="221"/>
      <c r="G386" s="222"/>
    </row>
    <row r="387" spans="1:10" ht="15.75" thickBot="1">
      <c r="A387" s="286" t="s">
        <v>582</v>
      </c>
      <c r="B387" s="287"/>
      <c r="C387" s="287"/>
      <c r="D387" s="287"/>
      <c r="E387" s="287"/>
      <c r="F387" s="287"/>
      <c r="G387" s="288"/>
    </row>
    <row r="388" spans="1:10">
      <c r="A388" s="116" t="s">
        <v>483</v>
      </c>
      <c r="B388" s="113" t="s">
        <v>512</v>
      </c>
      <c r="C388" s="249" t="s">
        <v>418</v>
      </c>
      <c r="D388" s="113" t="s">
        <v>410</v>
      </c>
      <c r="E388" s="237"/>
      <c r="F388" s="163">
        <f>IFERROR(VLOOKUP(B388,EQUIPAMENTOS!B:E,4,0),0)</f>
        <v>294.93</v>
      </c>
      <c r="G388" s="164">
        <f>F388*E388</f>
        <v>0</v>
      </c>
    </row>
    <row r="389" spans="1:10">
      <c r="A389" s="117" t="s">
        <v>483</v>
      </c>
      <c r="B389" s="84" t="s">
        <v>514</v>
      </c>
      <c r="C389" s="244" t="s">
        <v>421</v>
      </c>
      <c r="D389" s="84" t="s">
        <v>410</v>
      </c>
      <c r="E389" s="85"/>
      <c r="F389" s="165">
        <f>IFERROR(VLOOKUP(B389,EQUIPAMENTOS!B:E,4,0),0)</f>
        <v>353.916</v>
      </c>
      <c r="G389" s="166">
        <f>F389*E389</f>
        <v>0</v>
      </c>
    </row>
    <row r="390" spans="1:10">
      <c r="A390" s="117" t="s">
        <v>483</v>
      </c>
      <c r="B390" s="84" t="s">
        <v>522</v>
      </c>
      <c r="C390" s="244" t="s">
        <v>420</v>
      </c>
      <c r="D390" s="84" t="s">
        <v>410</v>
      </c>
      <c r="E390" s="237"/>
      <c r="F390" s="165">
        <f>IFERROR(VLOOKUP(B390,EQUIPAMENTOS!B:E,4,0),0)</f>
        <v>37.15</v>
      </c>
      <c r="G390" s="166">
        <f>F390*E390</f>
        <v>0</v>
      </c>
    </row>
    <row r="391" spans="1:10">
      <c r="A391" s="117"/>
      <c r="B391" s="84"/>
      <c r="C391" s="244"/>
      <c r="D391" s="84"/>
      <c r="E391" s="85"/>
      <c r="F391" s="165"/>
      <c r="G391" s="166"/>
    </row>
    <row r="392" spans="1:10" ht="15.75" thickBot="1">
      <c r="A392" s="117"/>
      <c r="B392" s="84"/>
      <c r="C392" s="244"/>
      <c r="D392" s="84"/>
      <c r="E392" s="85"/>
      <c r="F392" s="165"/>
      <c r="G392" s="166"/>
    </row>
    <row r="393" spans="1:10" ht="15.75" thickBot="1">
      <c r="A393" s="86"/>
      <c r="B393" s="120"/>
      <c r="C393" s="284" t="s">
        <v>457</v>
      </c>
      <c r="D393" s="284"/>
      <c r="E393" s="284"/>
      <c r="F393" s="285"/>
      <c r="G393" s="87">
        <f>SUM(G388:G392)</f>
        <v>0</v>
      </c>
    </row>
    <row r="394" spans="1:10" ht="15.75" thickBot="1">
      <c r="A394" s="86"/>
      <c r="B394" s="120"/>
      <c r="C394" s="248"/>
      <c r="D394" s="88"/>
      <c r="E394" s="89"/>
      <c r="F394" s="221"/>
      <c r="G394" s="222"/>
    </row>
    <row r="395" spans="1:10" ht="15.75" thickBot="1">
      <c r="A395" s="129"/>
      <c r="B395" s="130"/>
      <c r="C395" s="256"/>
      <c r="D395" s="289" t="s">
        <v>462</v>
      </c>
      <c r="E395" s="290"/>
      <c r="F395" s="291"/>
      <c r="G395" s="229">
        <f>G367+G385+G393</f>
        <v>10568.5589</v>
      </c>
    </row>
    <row r="398" spans="1:10" ht="15.75" thickBot="1"/>
    <row r="399" spans="1:10" ht="15.75" thickBot="1">
      <c r="A399" s="173" t="s">
        <v>111</v>
      </c>
      <c r="B399" s="174" t="s">
        <v>63</v>
      </c>
      <c r="C399" s="246" t="s">
        <v>401</v>
      </c>
      <c r="D399" s="175" t="s">
        <v>402</v>
      </c>
      <c r="E399" s="176"/>
      <c r="F399" s="215"/>
      <c r="G399" s="216" t="s">
        <v>570</v>
      </c>
    </row>
    <row r="400" spans="1:10" ht="128.25" thickBot="1">
      <c r="A400" s="79" t="s">
        <v>45</v>
      </c>
      <c r="B400" s="80" t="s">
        <v>538</v>
      </c>
      <c r="C400" s="205" t="s">
        <v>102</v>
      </c>
      <c r="D400" s="177" t="s">
        <v>404</v>
      </c>
      <c r="E400" s="81"/>
      <c r="F400" s="217"/>
      <c r="G400" s="218">
        <f>G435</f>
        <v>752.3599999999999</v>
      </c>
      <c r="J400" s="162"/>
    </row>
    <row r="401" spans="1:7" ht="15.75" thickBot="1">
      <c r="A401" s="77" t="s">
        <v>63</v>
      </c>
      <c r="B401" s="77" t="s">
        <v>62</v>
      </c>
      <c r="C401" s="257" t="s">
        <v>403</v>
      </c>
      <c r="D401" s="78" t="s">
        <v>404</v>
      </c>
      <c r="E401" s="82" t="s">
        <v>405</v>
      </c>
      <c r="F401" s="230" t="s">
        <v>406</v>
      </c>
      <c r="G401" s="231" t="s">
        <v>407</v>
      </c>
    </row>
    <row r="402" spans="1:7" ht="15.75" thickBot="1">
      <c r="A402" s="286" t="s">
        <v>580</v>
      </c>
      <c r="B402" s="287"/>
      <c r="C402" s="287"/>
      <c r="D402" s="287"/>
      <c r="E402" s="287"/>
      <c r="F402" s="287"/>
      <c r="G402" s="288"/>
    </row>
    <row r="403" spans="1:7">
      <c r="A403" s="116" t="s">
        <v>548</v>
      </c>
      <c r="B403" s="113" t="s">
        <v>568</v>
      </c>
      <c r="C403" s="249" t="s">
        <v>596</v>
      </c>
      <c r="D403" s="84" t="s">
        <v>408</v>
      </c>
      <c r="E403" s="206">
        <v>1</v>
      </c>
      <c r="F403" s="163">
        <f>COTAÇÃO!G18</f>
        <v>578.79999999999984</v>
      </c>
      <c r="G403" s="164">
        <f t="shared" ref="G403" si="18">F403*E403</f>
        <v>578.79999999999984</v>
      </c>
    </row>
    <row r="404" spans="1:7">
      <c r="A404" s="202"/>
      <c r="B404" s="203"/>
      <c r="C404" s="258"/>
      <c r="D404" s="84"/>
      <c r="E404" s="207"/>
      <c r="F404" s="204"/>
      <c r="G404" s="166"/>
    </row>
    <row r="405" spans="1:7">
      <c r="A405" s="202"/>
      <c r="B405" s="203"/>
      <c r="C405" s="258"/>
      <c r="D405" s="84"/>
      <c r="E405" s="207"/>
      <c r="F405" s="204"/>
      <c r="G405" s="166"/>
    </row>
    <row r="406" spans="1:7" ht="15.75" thickBot="1">
      <c r="A406" s="117"/>
      <c r="B406" s="84"/>
      <c r="C406" s="244"/>
      <c r="D406" s="84"/>
      <c r="E406" s="194"/>
      <c r="F406" s="165"/>
      <c r="G406" s="166"/>
    </row>
    <row r="407" spans="1:7" ht="15.75" thickBot="1">
      <c r="A407" s="86"/>
      <c r="B407" s="120"/>
      <c r="C407" s="284" t="s">
        <v>409</v>
      </c>
      <c r="D407" s="284"/>
      <c r="E407" s="284"/>
      <c r="F407" s="285"/>
      <c r="G407" s="87">
        <f>SUM(G403:G406)</f>
        <v>578.79999999999984</v>
      </c>
    </row>
    <row r="408" spans="1:7" ht="15.75" thickBot="1">
      <c r="A408" s="86"/>
      <c r="B408" s="120"/>
      <c r="C408" s="248"/>
      <c r="D408" s="88"/>
      <c r="E408" s="89"/>
      <c r="F408" s="221"/>
      <c r="G408" s="222"/>
    </row>
    <row r="409" spans="1:7" ht="15.75" thickBot="1">
      <c r="A409" s="286" t="s">
        <v>581</v>
      </c>
      <c r="B409" s="287"/>
      <c r="C409" s="287"/>
      <c r="D409" s="287"/>
      <c r="E409" s="287"/>
      <c r="F409" s="287"/>
      <c r="G409" s="288"/>
    </row>
    <row r="410" spans="1:7">
      <c r="A410" s="116" t="s">
        <v>425</v>
      </c>
      <c r="B410" s="113">
        <v>101375</v>
      </c>
      <c r="C410" s="249" t="s">
        <v>429</v>
      </c>
      <c r="D410" s="113" t="s">
        <v>411</v>
      </c>
      <c r="E410" s="206"/>
      <c r="F410" s="163">
        <f>IFERROR(VLOOKUP(B410,INSUMOS!$B$2:$E$42,4,0),0)</f>
        <v>5356.34</v>
      </c>
      <c r="G410" s="164">
        <f t="shared" ref="G410:G423" si="19">F410*E410</f>
        <v>0</v>
      </c>
    </row>
    <row r="411" spans="1:7">
      <c r="A411" s="202" t="s">
        <v>425</v>
      </c>
      <c r="B411" s="203">
        <v>247</v>
      </c>
      <c r="C411" s="258" t="s">
        <v>429</v>
      </c>
      <c r="D411" s="203" t="s">
        <v>410</v>
      </c>
      <c r="E411" s="207"/>
      <c r="F411" s="204">
        <v>20.84</v>
      </c>
      <c r="G411" s="166">
        <f t="shared" si="19"/>
        <v>0</v>
      </c>
    </row>
    <row r="412" spans="1:7">
      <c r="A412" s="117" t="s">
        <v>425</v>
      </c>
      <c r="B412" s="84">
        <v>88247</v>
      </c>
      <c r="C412" s="244" t="s">
        <v>427</v>
      </c>
      <c r="D412" s="84" t="s">
        <v>410</v>
      </c>
      <c r="E412" s="237"/>
      <c r="F412" s="165">
        <f>IFERROR(VLOOKUP(B412,INSUMOS!$B$2:$E$42,4,0),0)</f>
        <v>30.16</v>
      </c>
      <c r="G412" s="166">
        <f t="shared" si="19"/>
        <v>0</v>
      </c>
    </row>
    <row r="413" spans="1:7">
      <c r="A413" s="117" t="s">
        <v>425</v>
      </c>
      <c r="B413" s="84" t="s">
        <v>448</v>
      </c>
      <c r="C413" s="244" t="s">
        <v>449</v>
      </c>
      <c r="D413" s="84" t="s">
        <v>410</v>
      </c>
      <c r="E413" s="237"/>
      <c r="F413" s="165">
        <f>IFERROR(VLOOKUP(B413,INSUMOS!$B$2:$E$42,4,0),0)</f>
        <v>30.16</v>
      </c>
      <c r="G413" s="166">
        <f t="shared" si="19"/>
        <v>0</v>
      </c>
    </row>
    <row r="414" spans="1:7">
      <c r="A414" s="117" t="s">
        <v>425</v>
      </c>
      <c r="B414" s="84">
        <v>88252</v>
      </c>
      <c r="C414" s="244" t="s">
        <v>428</v>
      </c>
      <c r="D414" s="84" t="s">
        <v>410</v>
      </c>
      <c r="E414" s="237"/>
      <c r="F414" s="165">
        <f>IFERROR(VLOOKUP(B414,INSUMOS!$B$2:$E$42,4,0),0)</f>
        <v>27.8</v>
      </c>
      <c r="G414" s="166">
        <f t="shared" si="19"/>
        <v>0</v>
      </c>
    </row>
    <row r="415" spans="1:7">
      <c r="A415" s="117" t="s">
        <v>425</v>
      </c>
      <c r="B415" s="84">
        <v>88264</v>
      </c>
      <c r="C415" s="244" t="s">
        <v>430</v>
      </c>
      <c r="D415" s="84" t="s">
        <v>410</v>
      </c>
      <c r="E415" s="237">
        <v>1</v>
      </c>
      <c r="F415" s="165">
        <f>IFERROR(VLOOKUP(B415,INSUMOS!$B$2:$E$42,4,0),0)</f>
        <v>36.799999999999997</v>
      </c>
      <c r="G415" s="166">
        <f t="shared" si="19"/>
        <v>36.799999999999997</v>
      </c>
    </row>
    <row r="416" spans="1:7">
      <c r="A416" s="117" t="s">
        <v>425</v>
      </c>
      <c r="B416" s="84" t="s">
        <v>451</v>
      </c>
      <c r="C416" s="244" t="s">
        <v>452</v>
      </c>
      <c r="D416" s="84" t="s">
        <v>410</v>
      </c>
      <c r="E416" s="237"/>
      <c r="F416" s="165">
        <f>IFERROR(VLOOKUP(B416,INSUMOS!$B$2:$E$42,4,0),0)</f>
        <v>44.16</v>
      </c>
      <c r="G416" s="166">
        <f t="shared" si="19"/>
        <v>0</v>
      </c>
    </row>
    <row r="417" spans="1:7">
      <c r="A417" s="117" t="s">
        <v>425</v>
      </c>
      <c r="B417" s="84">
        <v>101401</v>
      </c>
      <c r="C417" s="244" t="s">
        <v>431</v>
      </c>
      <c r="D417" s="84" t="s">
        <v>411</v>
      </c>
      <c r="E417" s="237"/>
      <c r="F417" s="165">
        <f>IFERROR(VLOOKUP(B417,INSUMOS!$B$2:$E$42,4,0),0)</f>
        <v>7742.22</v>
      </c>
      <c r="G417" s="166">
        <f t="shared" si="19"/>
        <v>0</v>
      </c>
    </row>
    <row r="418" spans="1:7">
      <c r="A418" s="117" t="s">
        <v>425</v>
      </c>
      <c r="B418" s="84">
        <v>90776</v>
      </c>
      <c r="C418" s="244" t="s">
        <v>432</v>
      </c>
      <c r="D418" s="84" t="s">
        <v>410</v>
      </c>
      <c r="E418" s="237"/>
      <c r="F418" s="165">
        <f>IFERROR(VLOOKUP(B418,INSUMOS!$B$2:$E$42,4,0),0)</f>
        <v>42.1</v>
      </c>
      <c r="G418" s="166">
        <f t="shared" si="19"/>
        <v>0</v>
      </c>
    </row>
    <row r="419" spans="1:7">
      <c r="A419" s="117" t="s">
        <v>425</v>
      </c>
      <c r="B419" s="84">
        <v>90778</v>
      </c>
      <c r="C419" s="244" t="s">
        <v>433</v>
      </c>
      <c r="D419" s="84" t="s">
        <v>410</v>
      </c>
      <c r="E419" s="237">
        <v>1</v>
      </c>
      <c r="F419" s="165">
        <f>IFERROR(VLOOKUP(B419,INSUMOS!$B$2:$E$42,4,0),0)</f>
        <v>136.76</v>
      </c>
      <c r="G419" s="166">
        <f t="shared" si="19"/>
        <v>136.76</v>
      </c>
    </row>
    <row r="420" spans="1:7">
      <c r="A420" s="117" t="s">
        <v>425</v>
      </c>
      <c r="B420" s="84">
        <v>4095</v>
      </c>
      <c r="C420" s="244" t="s">
        <v>434</v>
      </c>
      <c r="D420" s="84" t="s">
        <v>410</v>
      </c>
      <c r="E420" s="237"/>
      <c r="F420" s="165">
        <f>IFERROR(VLOOKUP(B420,INSUMOS!$B$2:$E$42,4,0),0)</f>
        <v>24.84</v>
      </c>
      <c r="G420" s="166">
        <f t="shared" si="19"/>
        <v>0</v>
      </c>
    </row>
    <row r="421" spans="1:7">
      <c r="A421" s="117" t="s">
        <v>425</v>
      </c>
      <c r="B421" s="84">
        <v>4096</v>
      </c>
      <c r="C421" s="244" t="s">
        <v>436</v>
      </c>
      <c r="D421" s="84" t="s">
        <v>410</v>
      </c>
      <c r="E421" s="237"/>
      <c r="F421" s="165">
        <f>IFERROR(VLOOKUP(B421,INSUMOS!$B$2:$E$42,4,0),0)</f>
        <v>31.37</v>
      </c>
      <c r="G421" s="166">
        <f t="shared" si="19"/>
        <v>0</v>
      </c>
    </row>
    <row r="422" spans="1:7">
      <c r="A422" s="117" t="s">
        <v>425</v>
      </c>
      <c r="B422" s="84" t="s">
        <v>458</v>
      </c>
      <c r="C422" s="244" t="s">
        <v>459</v>
      </c>
      <c r="D422" s="84" t="s">
        <v>410</v>
      </c>
      <c r="E422" s="237"/>
      <c r="F422" s="165">
        <f>IFERROR(VLOOKUP(B422,INSUMOS!$B$2:$E$42,4,0),0)</f>
        <v>37.643999999999998</v>
      </c>
      <c r="G422" s="166">
        <f t="shared" si="19"/>
        <v>0</v>
      </c>
    </row>
    <row r="423" spans="1:7">
      <c r="A423" s="117" t="s">
        <v>425</v>
      </c>
      <c r="B423" s="84">
        <v>40943</v>
      </c>
      <c r="C423" s="244" t="s">
        <v>439</v>
      </c>
      <c r="D423" s="84" t="s">
        <v>410</v>
      </c>
      <c r="E423" s="237"/>
      <c r="F423" s="165">
        <f>IFERROR(VLOOKUP(B423,INSUMOS!$B$2:$E$42,4,0),0)</f>
        <v>36.33</v>
      </c>
      <c r="G423" s="166">
        <f t="shared" si="19"/>
        <v>0</v>
      </c>
    </row>
    <row r="424" spans="1:7" ht="15.75" thickBot="1">
      <c r="A424" s="118"/>
      <c r="B424" s="115"/>
      <c r="C424" s="251"/>
      <c r="D424" s="115"/>
      <c r="E424" s="119"/>
      <c r="F424" s="224"/>
      <c r="G424" s="167"/>
    </row>
    <row r="425" spans="1:7" ht="15.75" thickBot="1">
      <c r="A425" s="86"/>
      <c r="B425" s="120"/>
      <c r="C425" s="284" t="s">
        <v>456</v>
      </c>
      <c r="D425" s="284"/>
      <c r="E425" s="284"/>
      <c r="F425" s="285"/>
      <c r="G425" s="87">
        <f>SUM(G410:G424)</f>
        <v>173.56</v>
      </c>
    </row>
    <row r="426" spans="1:7" ht="15.75" thickBot="1">
      <c r="A426" s="86"/>
      <c r="B426" s="120"/>
      <c r="C426" s="248"/>
      <c r="D426" s="88"/>
      <c r="E426" s="89"/>
      <c r="F426" s="221"/>
      <c r="G426" s="222"/>
    </row>
    <row r="427" spans="1:7" ht="15.75" thickBot="1">
      <c r="A427" s="286" t="s">
        <v>582</v>
      </c>
      <c r="B427" s="287"/>
      <c r="C427" s="287"/>
      <c r="D427" s="287"/>
      <c r="E427" s="287"/>
      <c r="F427" s="287"/>
      <c r="G427" s="288"/>
    </row>
    <row r="428" spans="1:7">
      <c r="A428" s="116" t="s">
        <v>483</v>
      </c>
      <c r="B428" s="113" t="s">
        <v>512</v>
      </c>
      <c r="C428" s="249" t="s">
        <v>418</v>
      </c>
      <c r="D428" s="113" t="s">
        <v>410</v>
      </c>
      <c r="E428" s="237"/>
      <c r="F428" s="163">
        <f>IFERROR(VLOOKUP(B428,EQUIPAMENTOS!B:E,4,0),0)</f>
        <v>294.93</v>
      </c>
      <c r="G428" s="164">
        <f>F428*E428</f>
        <v>0</v>
      </c>
    </row>
    <row r="429" spans="1:7">
      <c r="A429" s="117" t="s">
        <v>483</v>
      </c>
      <c r="B429" s="84" t="s">
        <v>514</v>
      </c>
      <c r="C429" s="244" t="s">
        <v>421</v>
      </c>
      <c r="D429" s="84" t="s">
        <v>410</v>
      </c>
      <c r="E429" s="85"/>
      <c r="F429" s="165">
        <f>IFERROR(VLOOKUP(B429,EQUIPAMENTOS!B:E,4,0),0)</f>
        <v>353.916</v>
      </c>
      <c r="G429" s="166">
        <f>F429*E429</f>
        <v>0</v>
      </c>
    </row>
    <row r="430" spans="1:7">
      <c r="A430" s="117" t="s">
        <v>483</v>
      </c>
      <c r="B430" s="84" t="s">
        <v>522</v>
      </c>
      <c r="C430" s="244" t="s">
        <v>420</v>
      </c>
      <c r="D430" s="84" t="s">
        <v>410</v>
      </c>
      <c r="E430" s="237"/>
      <c r="F430" s="165">
        <f>IFERROR(VLOOKUP(B430,EQUIPAMENTOS!B:E,4,0),0)</f>
        <v>37.15</v>
      </c>
      <c r="G430" s="166">
        <f>F430*E430</f>
        <v>0</v>
      </c>
    </row>
    <row r="431" spans="1:7">
      <c r="A431" s="117"/>
      <c r="B431" s="84"/>
      <c r="C431" s="244"/>
      <c r="D431" s="84"/>
      <c r="E431" s="85"/>
      <c r="F431" s="165"/>
      <c r="G431" s="166"/>
    </row>
    <row r="432" spans="1:7" ht="15.75" thickBot="1">
      <c r="A432" s="117"/>
      <c r="B432" s="84"/>
      <c r="C432" s="244"/>
      <c r="D432" s="84"/>
      <c r="E432" s="85"/>
      <c r="F432" s="165"/>
      <c r="G432" s="166"/>
    </row>
    <row r="433" spans="1:7" ht="15.75" thickBot="1">
      <c r="A433" s="86"/>
      <c r="B433" s="120"/>
      <c r="C433" s="284" t="s">
        <v>457</v>
      </c>
      <c r="D433" s="284"/>
      <c r="E433" s="284"/>
      <c r="F433" s="285"/>
      <c r="G433" s="87">
        <f>SUM(G428:G432)</f>
        <v>0</v>
      </c>
    </row>
    <row r="434" spans="1:7" ht="15.75" thickBot="1">
      <c r="A434" s="86"/>
      <c r="B434" s="120"/>
      <c r="C434" s="248"/>
      <c r="D434" s="88"/>
      <c r="E434" s="89"/>
      <c r="F434" s="221"/>
      <c r="G434" s="222"/>
    </row>
    <row r="435" spans="1:7" ht="15.75" thickBot="1">
      <c r="A435" s="129"/>
      <c r="B435" s="130"/>
      <c r="C435" s="256"/>
      <c r="D435" s="289" t="s">
        <v>462</v>
      </c>
      <c r="E435" s="290"/>
      <c r="F435" s="291"/>
      <c r="G435" s="229">
        <f>G407+G425+G433</f>
        <v>752.3599999999999</v>
      </c>
    </row>
  </sheetData>
  <sortState ref="C48:G77">
    <sortCondition ref="C48:C77"/>
  </sortState>
  <mergeCells count="74">
    <mergeCell ref="D109:F109"/>
    <mergeCell ref="A83:G83"/>
    <mergeCell ref="A47:G47"/>
    <mergeCell ref="A100:G100"/>
    <mergeCell ref="C98:F98"/>
    <mergeCell ref="C107:F107"/>
    <mergeCell ref="D40:F40"/>
    <mergeCell ref="A4:G4"/>
    <mergeCell ref="C164:F164"/>
    <mergeCell ref="C81:F81"/>
    <mergeCell ref="D110:F110"/>
    <mergeCell ref="D111:F111"/>
    <mergeCell ref="A117:G117"/>
    <mergeCell ref="C122:F122"/>
    <mergeCell ref="A124:G124"/>
    <mergeCell ref="C139:F139"/>
    <mergeCell ref="A141:G141"/>
    <mergeCell ref="C148:F148"/>
    <mergeCell ref="D150:F150"/>
    <mergeCell ref="D151:F151"/>
    <mergeCell ref="D152:F152"/>
    <mergeCell ref="A159:G159"/>
    <mergeCell ref="C11:F11"/>
    <mergeCell ref="A13:G13"/>
    <mergeCell ref="C30:F30"/>
    <mergeCell ref="A32:G32"/>
    <mergeCell ref="C38:F38"/>
    <mergeCell ref="A166:G166"/>
    <mergeCell ref="C182:F182"/>
    <mergeCell ref="A184:G184"/>
    <mergeCell ref="C190:F190"/>
    <mergeCell ref="D192:F192"/>
    <mergeCell ref="A199:G199"/>
    <mergeCell ref="C204:F204"/>
    <mergeCell ref="A206:G206"/>
    <mergeCell ref="C222:F222"/>
    <mergeCell ref="A224:G224"/>
    <mergeCell ref="C230:F230"/>
    <mergeCell ref="D232:F232"/>
    <mergeCell ref="A239:G239"/>
    <mergeCell ref="C244:F244"/>
    <mergeCell ref="A246:G246"/>
    <mergeCell ref="C262:F262"/>
    <mergeCell ref="A264:G264"/>
    <mergeCell ref="C270:F270"/>
    <mergeCell ref="D272:F272"/>
    <mergeCell ref="A279:G279"/>
    <mergeCell ref="C284:F284"/>
    <mergeCell ref="A286:G286"/>
    <mergeCell ref="C302:F302"/>
    <mergeCell ref="A304:G304"/>
    <mergeCell ref="C310:F310"/>
    <mergeCell ref="D312:F312"/>
    <mergeCell ref="A319:G319"/>
    <mergeCell ref="C324:F324"/>
    <mergeCell ref="A326:G326"/>
    <mergeCell ref="C342:F342"/>
    <mergeCell ref="A344:G344"/>
    <mergeCell ref="C350:F350"/>
    <mergeCell ref="D352:F352"/>
    <mergeCell ref="A359:G359"/>
    <mergeCell ref="C367:F367"/>
    <mergeCell ref="A369:G369"/>
    <mergeCell ref="C385:F385"/>
    <mergeCell ref="A387:G387"/>
    <mergeCell ref="C393:F393"/>
    <mergeCell ref="D395:F395"/>
    <mergeCell ref="C425:F425"/>
    <mergeCell ref="A427:G427"/>
    <mergeCell ref="C433:F433"/>
    <mergeCell ref="D435:F435"/>
    <mergeCell ref="A402:G402"/>
    <mergeCell ref="C407:F407"/>
    <mergeCell ref="A409:G409"/>
  </mergeCells>
  <phoneticPr fontId="3" type="noConversion"/>
  <conditionalFormatting sqref="J45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zoomScale="130" zoomScaleNormal="130" workbookViewId="0">
      <selection activeCell="C35" sqref="C35"/>
    </sheetView>
  </sheetViews>
  <sheetFormatPr defaultRowHeight="15"/>
  <cols>
    <col min="1" max="1" width="11.7109375" style="59" bestFit="1" customWidth="1"/>
    <col min="2" max="2" width="16" style="94" bestFit="1" customWidth="1"/>
    <col min="3" max="3" width="55.140625" customWidth="1"/>
    <col min="4" max="4" width="14.140625" style="94" customWidth="1"/>
    <col min="6" max="6" width="9.85546875" style="140" customWidth="1"/>
    <col min="7" max="7" width="6" customWidth="1"/>
    <col min="8" max="8" width="13.140625" customWidth="1"/>
  </cols>
  <sheetData>
    <row r="1" spans="1:9" s="91" customFormat="1">
      <c r="A1" s="98" t="s">
        <v>111</v>
      </c>
      <c r="B1" s="98" t="s">
        <v>63</v>
      </c>
      <c r="C1" s="98" t="s">
        <v>464</v>
      </c>
      <c r="D1" s="98" t="s">
        <v>424</v>
      </c>
      <c r="E1" s="98" t="s">
        <v>404</v>
      </c>
      <c r="F1" s="133" t="s">
        <v>511</v>
      </c>
    </row>
    <row r="2" spans="1:9">
      <c r="A2" s="54">
        <v>1</v>
      </c>
      <c r="B2" s="141" t="s">
        <v>467</v>
      </c>
      <c r="C2" s="142" t="s">
        <v>492</v>
      </c>
      <c r="D2" s="54" t="s">
        <v>80</v>
      </c>
      <c r="E2" s="156" t="s">
        <v>408</v>
      </c>
      <c r="F2" s="139">
        <v>7.45</v>
      </c>
      <c r="I2" s="214"/>
    </row>
    <row r="3" spans="1:9" ht="30">
      <c r="A3" s="54">
        <v>2</v>
      </c>
      <c r="B3" s="141" t="s">
        <v>468</v>
      </c>
      <c r="C3" s="143" t="s">
        <v>398</v>
      </c>
      <c r="D3" s="54" t="s">
        <v>80</v>
      </c>
      <c r="E3" s="156" t="s">
        <v>408</v>
      </c>
      <c r="F3" s="139">
        <v>278.73</v>
      </c>
      <c r="I3" s="214"/>
    </row>
    <row r="4" spans="1:9" ht="30">
      <c r="A4" s="54">
        <v>3</v>
      </c>
      <c r="B4" s="141" t="s">
        <v>469</v>
      </c>
      <c r="C4" s="143" t="s">
        <v>399</v>
      </c>
      <c r="D4" s="54" t="s">
        <v>80</v>
      </c>
      <c r="E4" s="156" t="s">
        <v>408</v>
      </c>
      <c r="F4" s="139">
        <v>401.55</v>
      </c>
      <c r="I4" s="214"/>
    </row>
    <row r="5" spans="1:9" ht="30">
      <c r="A5" s="54">
        <v>4</v>
      </c>
      <c r="B5" s="141" t="s">
        <v>470</v>
      </c>
      <c r="C5" s="157" t="s">
        <v>493</v>
      </c>
      <c r="D5" s="54" t="s">
        <v>80</v>
      </c>
      <c r="E5" s="156" t="s">
        <v>416</v>
      </c>
      <c r="F5" s="139">
        <v>20.58</v>
      </c>
      <c r="I5" s="214"/>
    </row>
    <row r="6" spans="1:9" ht="45">
      <c r="A6" s="54">
        <v>5</v>
      </c>
      <c r="B6" s="141">
        <v>39258</v>
      </c>
      <c r="C6" s="157" t="s">
        <v>66</v>
      </c>
      <c r="D6" s="54" t="s">
        <v>425</v>
      </c>
      <c r="E6" s="156" t="s">
        <v>416</v>
      </c>
      <c r="F6" s="139">
        <v>8.4499999999999993</v>
      </c>
      <c r="I6" s="214"/>
    </row>
    <row r="7" spans="1:9">
      <c r="A7" s="54">
        <v>6</v>
      </c>
      <c r="B7" s="144" t="s">
        <v>471</v>
      </c>
      <c r="C7" s="157" t="s">
        <v>465</v>
      </c>
      <c r="D7" s="54" t="s">
        <v>80</v>
      </c>
      <c r="E7" s="156" t="s">
        <v>408</v>
      </c>
      <c r="F7" s="139">
        <v>9.9</v>
      </c>
      <c r="I7" s="214"/>
    </row>
    <row r="8" spans="1:9" ht="25.5" customHeight="1">
      <c r="A8" s="54">
        <v>7</v>
      </c>
      <c r="B8" s="141">
        <v>39469</v>
      </c>
      <c r="C8" s="157" t="s">
        <v>472</v>
      </c>
      <c r="D8" s="54" t="s">
        <v>425</v>
      </c>
      <c r="E8" s="156" t="s">
        <v>408</v>
      </c>
      <c r="F8" s="139">
        <v>77.41</v>
      </c>
      <c r="I8" s="214"/>
    </row>
    <row r="9" spans="1:9" ht="30">
      <c r="A9" s="54">
        <v>8</v>
      </c>
      <c r="B9" s="141" t="s">
        <v>473</v>
      </c>
      <c r="C9" s="145" t="s">
        <v>494</v>
      </c>
      <c r="D9" s="54" t="s">
        <v>80</v>
      </c>
      <c r="E9" s="156" t="s">
        <v>408</v>
      </c>
      <c r="F9" s="139">
        <v>343.57</v>
      </c>
      <c r="I9" s="214"/>
    </row>
    <row r="10" spans="1:9" ht="30">
      <c r="A10" s="54">
        <v>9</v>
      </c>
      <c r="B10" s="54">
        <v>20111</v>
      </c>
      <c r="C10" s="157" t="s">
        <v>67</v>
      </c>
      <c r="D10" s="54" t="s">
        <v>425</v>
      </c>
      <c r="E10" s="156" t="s">
        <v>408</v>
      </c>
      <c r="F10" s="139">
        <v>14</v>
      </c>
      <c r="I10" s="214"/>
    </row>
    <row r="11" spans="1:9" ht="30">
      <c r="A11" s="54">
        <v>10</v>
      </c>
      <c r="B11" s="54">
        <v>404</v>
      </c>
      <c r="C11" s="157" t="s">
        <v>68</v>
      </c>
      <c r="D11" s="54" t="s">
        <v>425</v>
      </c>
      <c r="E11" s="156" t="s">
        <v>416</v>
      </c>
      <c r="F11" s="139">
        <v>1.91</v>
      </c>
      <c r="I11" s="214"/>
    </row>
    <row r="12" spans="1:9" ht="30">
      <c r="A12" s="54">
        <v>11</v>
      </c>
      <c r="B12" s="141" t="s">
        <v>474</v>
      </c>
      <c r="C12" s="146" t="s">
        <v>495</v>
      </c>
      <c r="D12" s="54" t="s">
        <v>80</v>
      </c>
      <c r="E12" s="156" t="s">
        <v>408</v>
      </c>
      <c r="F12" s="139">
        <v>39.299999999999997</v>
      </c>
      <c r="I12" s="214"/>
    </row>
    <row r="13" spans="1:9" ht="30">
      <c r="A13" s="54">
        <v>12</v>
      </c>
      <c r="B13" s="141" t="s">
        <v>475</v>
      </c>
      <c r="C13" s="147" t="s">
        <v>496</v>
      </c>
      <c r="D13" s="54" t="s">
        <v>80</v>
      </c>
      <c r="E13" s="156" t="s">
        <v>408</v>
      </c>
      <c r="F13" s="139">
        <v>49.1</v>
      </c>
      <c r="I13" s="214"/>
    </row>
    <row r="14" spans="1:9" ht="30">
      <c r="A14" s="54">
        <v>13</v>
      </c>
      <c r="B14" s="141" t="s">
        <v>476</v>
      </c>
      <c r="C14" s="145" t="s">
        <v>497</v>
      </c>
      <c r="D14" s="54" t="s">
        <v>80</v>
      </c>
      <c r="E14" s="156" t="s">
        <v>408</v>
      </c>
      <c r="F14" s="139">
        <v>68.3</v>
      </c>
      <c r="I14" s="214"/>
    </row>
    <row r="15" spans="1:9" ht="30">
      <c r="A15" s="54">
        <v>14</v>
      </c>
      <c r="B15" s="141" t="s">
        <v>477</v>
      </c>
      <c r="C15" s="148" t="s">
        <v>498</v>
      </c>
      <c r="D15" s="54" t="s">
        <v>80</v>
      </c>
      <c r="E15" s="156" t="s">
        <v>408</v>
      </c>
      <c r="F15" s="139">
        <v>62.1</v>
      </c>
      <c r="I15" s="214"/>
    </row>
    <row r="16" spans="1:9">
      <c r="A16" s="54">
        <v>15</v>
      </c>
      <c r="B16" s="141" t="s">
        <v>478</v>
      </c>
      <c r="C16" s="149" t="s">
        <v>499</v>
      </c>
      <c r="D16" s="54" t="s">
        <v>80</v>
      </c>
      <c r="E16" s="156" t="s">
        <v>408</v>
      </c>
      <c r="F16" s="139">
        <v>47.1</v>
      </c>
      <c r="I16" s="214"/>
    </row>
    <row r="17" spans="1:9">
      <c r="A17" s="54">
        <v>16</v>
      </c>
      <c r="B17" s="141" t="s">
        <v>479</v>
      </c>
      <c r="C17" s="150" t="s">
        <v>500</v>
      </c>
      <c r="D17" s="54" t="s">
        <v>80</v>
      </c>
      <c r="E17" s="156" t="s">
        <v>408</v>
      </c>
      <c r="F17" s="139">
        <v>50.3</v>
      </c>
      <c r="I17" s="214"/>
    </row>
    <row r="18" spans="1:9">
      <c r="A18" s="54">
        <v>17</v>
      </c>
      <c r="B18" s="141" t="s">
        <v>480</v>
      </c>
      <c r="C18" s="150" t="s">
        <v>501</v>
      </c>
      <c r="D18" s="54" t="s">
        <v>80</v>
      </c>
      <c r="E18" s="156" t="s">
        <v>408</v>
      </c>
      <c r="F18" s="139">
        <v>41.7</v>
      </c>
      <c r="I18" s="214"/>
    </row>
    <row r="19" spans="1:9">
      <c r="A19" s="54">
        <v>18</v>
      </c>
      <c r="B19" s="144" t="s">
        <v>481</v>
      </c>
      <c r="C19" s="151" t="s">
        <v>466</v>
      </c>
      <c r="D19" s="54" t="s">
        <v>80</v>
      </c>
      <c r="E19" s="156" t="s">
        <v>408</v>
      </c>
      <c r="F19" s="139">
        <v>106.5</v>
      </c>
      <c r="I19" s="214"/>
    </row>
    <row r="20" spans="1:9" ht="45">
      <c r="A20" s="54">
        <v>19</v>
      </c>
      <c r="B20" s="141" t="s">
        <v>482</v>
      </c>
      <c r="C20" s="152" t="s">
        <v>502</v>
      </c>
      <c r="D20" s="54" t="s">
        <v>483</v>
      </c>
      <c r="E20" s="156" t="s">
        <v>408</v>
      </c>
      <c r="F20" s="139">
        <v>362.51</v>
      </c>
      <c r="I20" s="214"/>
    </row>
    <row r="21" spans="1:9" ht="60">
      <c r="A21" s="54">
        <v>20</v>
      </c>
      <c r="B21" s="141" t="s">
        <v>484</v>
      </c>
      <c r="C21" s="145" t="s">
        <v>503</v>
      </c>
      <c r="D21" s="54" t="s">
        <v>80</v>
      </c>
      <c r="E21" s="156" t="s">
        <v>408</v>
      </c>
      <c r="F21" s="139">
        <v>828.36</v>
      </c>
      <c r="I21" s="214"/>
    </row>
    <row r="22" spans="1:9" ht="75">
      <c r="A22" s="54">
        <v>21</v>
      </c>
      <c r="B22" s="141" t="s">
        <v>485</v>
      </c>
      <c r="C22" s="157" t="s">
        <v>504</v>
      </c>
      <c r="D22" s="54" t="s">
        <v>80</v>
      </c>
      <c r="E22" s="156" t="s">
        <v>408</v>
      </c>
      <c r="F22" s="139">
        <v>604.58000000000004</v>
      </c>
      <c r="I22" s="214"/>
    </row>
    <row r="23" spans="1:9" ht="60">
      <c r="A23" s="54">
        <v>22</v>
      </c>
      <c r="B23" s="141" t="s">
        <v>486</v>
      </c>
      <c r="C23" s="153" t="s">
        <v>505</v>
      </c>
      <c r="D23" s="54" t="s">
        <v>80</v>
      </c>
      <c r="E23" s="156" t="s">
        <v>408</v>
      </c>
      <c r="F23" s="139">
        <v>648.79999999999995</v>
      </c>
      <c r="I23" s="214"/>
    </row>
    <row r="24" spans="1:9" ht="60">
      <c r="A24" s="54">
        <v>23</v>
      </c>
      <c r="B24" s="158">
        <v>13394</v>
      </c>
      <c r="C24" s="159" t="s">
        <v>128</v>
      </c>
      <c r="D24" s="54" t="s">
        <v>80</v>
      </c>
      <c r="E24" s="156" t="s">
        <v>408</v>
      </c>
      <c r="F24" s="160">
        <v>1099.78</v>
      </c>
      <c r="I24" s="214"/>
    </row>
    <row r="25" spans="1:9" ht="60">
      <c r="A25" s="54">
        <v>24</v>
      </c>
      <c r="B25" s="158">
        <v>13395</v>
      </c>
      <c r="C25" s="159" t="s">
        <v>129</v>
      </c>
      <c r="D25" s="54" t="s">
        <v>80</v>
      </c>
      <c r="E25" s="156" t="s">
        <v>408</v>
      </c>
      <c r="F25" s="139">
        <v>1310.25</v>
      </c>
      <c r="I25" s="214"/>
    </row>
    <row r="26" spans="1:9" ht="30">
      <c r="A26" s="54">
        <v>25</v>
      </c>
      <c r="B26" s="141" t="s">
        <v>487</v>
      </c>
      <c r="C26" s="147" t="s">
        <v>506</v>
      </c>
      <c r="D26" s="54" t="s">
        <v>483</v>
      </c>
      <c r="E26" s="156" t="s">
        <v>408</v>
      </c>
      <c r="F26" s="139">
        <v>870.65</v>
      </c>
      <c r="I26" s="214"/>
    </row>
    <row r="27" spans="1:9">
      <c r="A27" s="54">
        <v>26</v>
      </c>
      <c r="B27" s="141" t="s">
        <v>488</v>
      </c>
      <c r="C27" s="157" t="s">
        <v>507</v>
      </c>
      <c r="D27" s="54" t="s">
        <v>80</v>
      </c>
      <c r="E27" s="156" t="s">
        <v>408</v>
      </c>
      <c r="F27" s="139">
        <v>52.6</v>
      </c>
      <c r="I27" s="214"/>
    </row>
    <row r="28" spans="1:9">
      <c r="A28" s="54">
        <v>27</v>
      </c>
      <c r="B28" s="141" t="s">
        <v>491</v>
      </c>
      <c r="C28" s="154" t="s">
        <v>510</v>
      </c>
      <c r="D28" s="54" t="s">
        <v>80</v>
      </c>
      <c r="E28" s="156" t="s">
        <v>408</v>
      </c>
      <c r="F28" s="139">
        <v>60.8</v>
      </c>
      <c r="I28" s="214"/>
    </row>
    <row r="29" spans="1:9">
      <c r="A29" s="54">
        <v>28</v>
      </c>
      <c r="B29" s="141" t="s">
        <v>489</v>
      </c>
      <c r="C29" s="155" t="s">
        <v>508</v>
      </c>
      <c r="D29" s="54" t="s">
        <v>80</v>
      </c>
      <c r="E29" s="156" t="s">
        <v>408</v>
      </c>
      <c r="F29" s="139">
        <v>101</v>
      </c>
      <c r="I29" s="214"/>
    </row>
    <row r="30" spans="1:9">
      <c r="A30" s="54">
        <v>29</v>
      </c>
      <c r="B30" s="141" t="s">
        <v>490</v>
      </c>
      <c r="C30" s="149" t="s">
        <v>509</v>
      </c>
      <c r="D30" s="54" t="s">
        <v>80</v>
      </c>
      <c r="E30" s="156" t="s">
        <v>408</v>
      </c>
      <c r="F30" s="139">
        <v>157</v>
      </c>
      <c r="I30" s="214"/>
    </row>
    <row r="31" spans="1:9" ht="30">
      <c r="A31" s="54">
        <v>30</v>
      </c>
      <c r="B31" s="158" t="s">
        <v>77</v>
      </c>
      <c r="C31" s="159" t="s">
        <v>104</v>
      </c>
      <c r="D31" s="54" t="s">
        <v>483</v>
      </c>
      <c r="E31" s="156" t="s">
        <v>408</v>
      </c>
      <c r="F31" s="139">
        <v>93</v>
      </c>
      <c r="I31" s="214"/>
    </row>
    <row r="32" spans="1:9">
      <c r="A32" s="54">
        <v>31</v>
      </c>
      <c r="B32" s="158" t="s">
        <v>515</v>
      </c>
      <c r="C32" s="159" t="s">
        <v>526</v>
      </c>
      <c r="D32" s="54" t="s">
        <v>483</v>
      </c>
      <c r="E32" s="156" t="s">
        <v>410</v>
      </c>
      <c r="F32" s="139">
        <v>75.16</v>
      </c>
      <c r="I32" s="214"/>
    </row>
    <row r="33" spans="1:9" ht="43.5">
      <c r="A33" s="54">
        <v>32</v>
      </c>
      <c r="B33" s="158">
        <v>5045</v>
      </c>
      <c r="C33" s="184" t="s">
        <v>588</v>
      </c>
      <c r="D33" s="54" t="s">
        <v>425</v>
      </c>
      <c r="E33" s="156" t="s">
        <v>408</v>
      </c>
      <c r="F33" s="139">
        <v>1446.12</v>
      </c>
      <c r="I33" s="214"/>
    </row>
    <row r="34" spans="1:9" ht="38.25">
      <c r="A34" s="54">
        <v>33</v>
      </c>
      <c r="B34" s="132">
        <v>3380</v>
      </c>
      <c r="C34" s="131" t="s">
        <v>584</v>
      </c>
      <c r="D34" s="54" t="s">
        <v>425</v>
      </c>
      <c r="E34" s="156" t="s">
        <v>408</v>
      </c>
      <c r="F34" s="139">
        <v>58.89</v>
      </c>
      <c r="I34" s="214"/>
    </row>
    <row r="35" spans="1:9" ht="43.5">
      <c r="A35" s="54">
        <v>34</v>
      </c>
      <c r="B35" s="132">
        <v>1091</v>
      </c>
      <c r="C35" s="169" t="s">
        <v>589</v>
      </c>
      <c r="D35" s="54" t="s">
        <v>425</v>
      </c>
      <c r="E35" s="156" t="s">
        <v>408</v>
      </c>
      <c r="F35" s="139">
        <v>23.52</v>
      </c>
      <c r="I35" s="214"/>
    </row>
    <row r="36" spans="1:9">
      <c r="A36" s="54">
        <v>35</v>
      </c>
      <c r="B36" s="132">
        <v>862</v>
      </c>
      <c r="C36" s="131" t="s">
        <v>585</v>
      </c>
      <c r="D36" s="54" t="s">
        <v>80</v>
      </c>
      <c r="E36" s="156" t="s">
        <v>416</v>
      </c>
      <c r="F36" s="139">
        <v>61.13</v>
      </c>
      <c r="I36" s="214"/>
    </row>
    <row r="37" spans="1:9" ht="25.5">
      <c r="A37" s="54">
        <v>36</v>
      </c>
      <c r="B37" s="132">
        <v>11856</v>
      </c>
      <c r="C37" s="131" t="s">
        <v>586</v>
      </c>
      <c r="D37" s="54" t="s">
        <v>425</v>
      </c>
      <c r="E37" s="156" t="s">
        <v>408</v>
      </c>
      <c r="F37" s="139">
        <v>7.35</v>
      </c>
      <c r="I37" s="214"/>
    </row>
    <row r="38" spans="1:9" ht="29.25">
      <c r="A38" s="54">
        <v>37</v>
      </c>
      <c r="B38" s="158">
        <v>101548</v>
      </c>
      <c r="C38" s="138" t="s">
        <v>587</v>
      </c>
      <c r="D38" s="54" t="s">
        <v>425</v>
      </c>
      <c r="E38" s="156" t="s">
        <v>408</v>
      </c>
      <c r="F38" s="139">
        <v>8.39</v>
      </c>
      <c r="I38" s="214"/>
    </row>
    <row r="39" spans="1:9" ht="30">
      <c r="A39" s="54">
        <v>38</v>
      </c>
      <c r="B39" s="158" t="s">
        <v>572</v>
      </c>
      <c r="C39" s="159" t="s">
        <v>573</v>
      </c>
      <c r="D39" s="54" t="s">
        <v>80</v>
      </c>
      <c r="E39" s="156" t="s">
        <v>576</v>
      </c>
      <c r="F39" s="139">
        <v>276.37</v>
      </c>
      <c r="I39" s="214"/>
    </row>
    <row r="40" spans="1:9" ht="30">
      <c r="A40" s="54">
        <v>39</v>
      </c>
      <c r="B40" s="158" t="s">
        <v>575</v>
      </c>
      <c r="C40" s="159" t="s">
        <v>577</v>
      </c>
      <c r="D40" s="54" t="s">
        <v>483</v>
      </c>
      <c r="E40" s="156" t="s">
        <v>416</v>
      </c>
      <c r="F40" s="139">
        <v>5.0199999999999996</v>
      </c>
      <c r="I40" s="214"/>
    </row>
    <row r="41" spans="1:9">
      <c r="A41" s="54">
        <v>40</v>
      </c>
      <c r="B41" s="158" t="s">
        <v>579</v>
      </c>
      <c r="C41" s="159" t="s">
        <v>571</v>
      </c>
      <c r="D41" s="54" t="s">
        <v>483</v>
      </c>
      <c r="E41" s="156" t="s">
        <v>576</v>
      </c>
      <c r="F41" s="139">
        <v>905.68</v>
      </c>
      <c r="I41" s="214"/>
    </row>
  </sheetData>
  <sortState ref="C2:D31">
    <sortCondition ref="C2:C31"/>
  </sortState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zoomScale="120" zoomScaleNormal="120" workbookViewId="0">
      <selection activeCell="B41" sqref="B41"/>
    </sheetView>
  </sheetViews>
  <sheetFormatPr defaultRowHeight="15"/>
  <cols>
    <col min="1" max="1" width="11.7109375" style="59" bestFit="1" customWidth="1"/>
    <col min="2" max="2" width="18.42578125" style="59" customWidth="1"/>
    <col min="3" max="3" width="83.7109375" style="93" bestFit="1" customWidth="1"/>
    <col min="4" max="4" width="9.140625" style="94"/>
    <col min="5" max="5" width="14.5703125" style="96" customWidth="1"/>
    <col min="6" max="6" width="2.140625" style="92" customWidth="1"/>
    <col min="8" max="8" width="10" bestFit="1" customWidth="1"/>
  </cols>
  <sheetData>
    <row r="1" spans="1:8">
      <c r="A1" s="299" t="s">
        <v>463</v>
      </c>
      <c r="B1" s="299"/>
      <c r="C1" s="299"/>
      <c r="D1" s="299"/>
      <c r="E1" s="299"/>
    </row>
    <row r="2" spans="1:8">
      <c r="A2" s="54" t="s">
        <v>62</v>
      </c>
      <c r="B2" s="54" t="s">
        <v>63</v>
      </c>
      <c r="C2" s="97" t="s">
        <v>464</v>
      </c>
      <c r="D2" s="98" t="s">
        <v>404</v>
      </c>
      <c r="E2" s="99" t="s">
        <v>446</v>
      </c>
    </row>
    <row r="3" spans="1:8">
      <c r="A3" s="57" t="s">
        <v>425</v>
      </c>
      <c r="B3" s="54">
        <v>101375</v>
      </c>
      <c r="C3" s="100" t="s">
        <v>429</v>
      </c>
      <c r="D3" s="54" t="s">
        <v>411</v>
      </c>
      <c r="E3" s="101">
        <v>5356.34</v>
      </c>
      <c r="H3" s="214"/>
    </row>
    <row r="4" spans="1:8">
      <c r="A4" s="57" t="s">
        <v>425</v>
      </c>
      <c r="B4" s="54">
        <v>247</v>
      </c>
      <c r="C4" s="100" t="s">
        <v>429</v>
      </c>
      <c r="D4" s="54" t="s">
        <v>410</v>
      </c>
      <c r="E4" s="101">
        <v>20.84</v>
      </c>
      <c r="H4" s="214"/>
    </row>
    <row r="5" spans="1:8">
      <c r="A5" s="57" t="s">
        <v>425</v>
      </c>
      <c r="B5" s="57">
        <v>88242</v>
      </c>
      <c r="C5" s="97" t="s">
        <v>438</v>
      </c>
      <c r="D5" s="54" t="s">
        <v>410</v>
      </c>
      <c r="E5" s="102">
        <v>29.63</v>
      </c>
      <c r="H5" s="214"/>
    </row>
    <row r="6" spans="1:8">
      <c r="A6" s="57" t="s">
        <v>425</v>
      </c>
      <c r="B6" s="135">
        <v>88243</v>
      </c>
      <c r="C6" s="134" t="s">
        <v>547</v>
      </c>
      <c r="D6" s="54" t="s">
        <v>410</v>
      </c>
      <c r="E6" s="102">
        <v>29.06</v>
      </c>
      <c r="H6" s="214"/>
    </row>
    <row r="7" spans="1:8">
      <c r="A7" s="57" t="s">
        <v>425</v>
      </c>
      <c r="B7" s="57">
        <v>90766</v>
      </c>
      <c r="C7" s="97" t="s">
        <v>426</v>
      </c>
      <c r="D7" s="54" t="s">
        <v>410</v>
      </c>
      <c r="E7" s="102">
        <v>29.59</v>
      </c>
      <c r="H7" s="214"/>
    </row>
    <row r="8" spans="1:8">
      <c r="A8" s="57" t="s">
        <v>425</v>
      </c>
      <c r="B8" s="57">
        <v>93563</v>
      </c>
      <c r="C8" s="97" t="s">
        <v>426</v>
      </c>
      <c r="D8" s="54" t="s">
        <v>411</v>
      </c>
      <c r="E8" s="102">
        <v>5203.2299999999996</v>
      </c>
      <c r="H8" s="214"/>
    </row>
    <row r="9" spans="1:8">
      <c r="A9" s="57" t="s">
        <v>425</v>
      </c>
      <c r="B9" s="57">
        <v>88247</v>
      </c>
      <c r="C9" s="100" t="s">
        <v>447</v>
      </c>
      <c r="D9" s="54" t="s">
        <v>410</v>
      </c>
      <c r="E9" s="102">
        <v>30.16</v>
      </c>
      <c r="H9" s="214"/>
    </row>
    <row r="10" spans="1:8">
      <c r="A10" s="57" t="s">
        <v>425</v>
      </c>
      <c r="B10" s="57" t="s">
        <v>448</v>
      </c>
      <c r="C10" s="100" t="s">
        <v>447</v>
      </c>
      <c r="D10" s="54" t="s">
        <v>410</v>
      </c>
      <c r="E10" s="102">
        <v>30.16</v>
      </c>
      <c r="H10" s="214"/>
    </row>
    <row r="11" spans="1:8">
      <c r="A11" s="57" t="s">
        <v>425</v>
      </c>
      <c r="B11" s="57" t="s">
        <v>448</v>
      </c>
      <c r="C11" s="100" t="s">
        <v>449</v>
      </c>
      <c r="D11" s="54" t="s">
        <v>410</v>
      </c>
      <c r="E11" s="102">
        <f>E9*1.2</f>
        <v>36.192</v>
      </c>
      <c r="H11" s="214"/>
    </row>
    <row r="12" spans="1:8">
      <c r="A12" s="57" t="s">
        <v>425</v>
      </c>
      <c r="B12" s="57">
        <v>88252</v>
      </c>
      <c r="C12" s="100" t="s">
        <v>428</v>
      </c>
      <c r="D12" s="54" t="s">
        <v>410</v>
      </c>
      <c r="E12" s="102">
        <v>27.8</v>
      </c>
      <c r="H12" s="214"/>
    </row>
    <row r="13" spans="1:8">
      <c r="A13" s="57" t="s">
        <v>425</v>
      </c>
      <c r="B13" s="57">
        <v>101388</v>
      </c>
      <c r="C13" s="100" t="s">
        <v>428</v>
      </c>
      <c r="D13" s="54" t="s">
        <v>411</v>
      </c>
      <c r="E13" s="102">
        <v>4967.53</v>
      </c>
      <c r="H13" s="214"/>
    </row>
    <row r="14" spans="1:8">
      <c r="A14" s="57" t="s">
        <v>425</v>
      </c>
      <c r="B14" s="57">
        <v>88253</v>
      </c>
      <c r="C14" s="103" t="s">
        <v>443</v>
      </c>
      <c r="D14" s="54" t="s">
        <v>410</v>
      </c>
      <c r="E14" s="102">
        <v>14.49</v>
      </c>
      <c r="H14" s="214"/>
    </row>
    <row r="15" spans="1:8">
      <c r="A15" s="57" t="s">
        <v>425</v>
      </c>
      <c r="B15" s="57">
        <v>101389</v>
      </c>
      <c r="C15" s="103" t="s">
        <v>443</v>
      </c>
      <c r="D15" s="54" t="s">
        <v>411</v>
      </c>
      <c r="E15" s="102">
        <v>2564.41</v>
      </c>
      <c r="H15" s="214"/>
    </row>
    <row r="16" spans="1:8">
      <c r="A16" s="57" t="s">
        <v>425</v>
      </c>
      <c r="B16" s="57">
        <v>88255</v>
      </c>
      <c r="C16" s="104" t="s">
        <v>444</v>
      </c>
      <c r="D16" s="54" t="s">
        <v>410</v>
      </c>
      <c r="E16" s="102">
        <v>44.52</v>
      </c>
      <c r="H16" s="214"/>
    </row>
    <row r="17" spans="1:8">
      <c r="A17" s="57" t="s">
        <v>425</v>
      </c>
      <c r="B17" s="57">
        <v>101390</v>
      </c>
      <c r="C17" s="104" t="s">
        <v>444</v>
      </c>
      <c r="D17" s="54" t="s">
        <v>411</v>
      </c>
      <c r="E17" s="102">
        <v>7806.74</v>
      </c>
      <c r="H17" s="214"/>
    </row>
    <row r="18" spans="1:8">
      <c r="A18" s="57" t="s">
        <v>425</v>
      </c>
      <c r="B18" s="57">
        <v>88264</v>
      </c>
      <c r="C18" s="105" t="s">
        <v>450</v>
      </c>
      <c r="D18" s="54" t="s">
        <v>410</v>
      </c>
      <c r="E18" s="102">
        <v>36.799999999999997</v>
      </c>
      <c r="H18" s="214"/>
    </row>
    <row r="19" spans="1:8">
      <c r="A19" s="57" t="s">
        <v>425</v>
      </c>
      <c r="B19" s="57">
        <v>101399</v>
      </c>
      <c r="C19" s="105" t="s">
        <v>450</v>
      </c>
      <c r="D19" s="54" t="s">
        <v>411</v>
      </c>
      <c r="E19" s="102">
        <v>6505.97</v>
      </c>
      <c r="H19" s="214"/>
    </row>
    <row r="20" spans="1:8">
      <c r="A20" s="57" t="s">
        <v>425</v>
      </c>
      <c r="B20" s="57" t="s">
        <v>451</v>
      </c>
      <c r="C20" s="105" t="s">
        <v>452</v>
      </c>
      <c r="D20" s="54" t="s">
        <v>410</v>
      </c>
      <c r="E20" s="102">
        <f>E18*1.2</f>
        <v>44.16</v>
      </c>
      <c r="H20" s="214"/>
    </row>
    <row r="21" spans="1:8">
      <c r="A21" s="57" t="s">
        <v>425</v>
      </c>
      <c r="B21" s="57" t="s">
        <v>453</v>
      </c>
      <c r="C21" s="105" t="s">
        <v>452</v>
      </c>
      <c r="D21" s="54" t="s">
        <v>411</v>
      </c>
      <c r="E21" s="102">
        <f>E19*1.2</f>
        <v>7807.1639999999998</v>
      </c>
      <c r="H21" s="214"/>
    </row>
    <row r="22" spans="1:8">
      <c r="A22" s="57" t="s">
        <v>425</v>
      </c>
      <c r="B22" s="57">
        <v>2438</v>
      </c>
      <c r="C22" s="106" t="s">
        <v>431</v>
      </c>
      <c r="D22" s="54" t="s">
        <v>410</v>
      </c>
      <c r="E22" s="102">
        <v>34.22</v>
      </c>
      <c r="H22" s="214"/>
    </row>
    <row r="23" spans="1:8">
      <c r="A23" s="57" t="s">
        <v>425</v>
      </c>
      <c r="B23" s="57">
        <v>101401</v>
      </c>
      <c r="C23" s="106" t="s">
        <v>431</v>
      </c>
      <c r="D23" s="54" t="s">
        <v>411</v>
      </c>
      <c r="E23" s="102">
        <v>7742.22</v>
      </c>
      <c r="H23" s="214"/>
    </row>
    <row r="24" spans="1:8">
      <c r="A24" s="57" t="s">
        <v>425</v>
      </c>
      <c r="B24" s="57">
        <v>90776</v>
      </c>
      <c r="C24" s="107" t="s">
        <v>432</v>
      </c>
      <c r="D24" s="54" t="s">
        <v>410</v>
      </c>
      <c r="E24" s="102">
        <v>42.1</v>
      </c>
      <c r="H24" s="214"/>
    </row>
    <row r="25" spans="1:8">
      <c r="A25" s="57" t="s">
        <v>425</v>
      </c>
      <c r="B25" s="57">
        <v>93572</v>
      </c>
      <c r="C25" s="107" t="s">
        <v>432</v>
      </c>
      <c r="D25" s="54" t="s">
        <v>411</v>
      </c>
      <c r="E25" s="102">
        <v>7366.23</v>
      </c>
      <c r="H25" s="214"/>
    </row>
    <row r="26" spans="1:8">
      <c r="A26" s="57" t="s">
        <v>425</v>
      </c>
      <c r="B26" s="57">
        <v>90778</v>
      </c>
      <c r="C26" s="108" t="s">
        <v>433</v>
      </c>
      <c r="D26" s="54" t="s">
        <v>410</v>
      </c>
      <c r="E26" s="102">
        <v>136.76</v>
      </c>
      <c r="H26" s="214"/>
    </row>
    <row r="27" spans="1:8">
      <c r="A27" s="57" t="s">
        <v>425</v>
      </c>
      <c r="B27" s="57">
        <v>90777</v>
      </c>
      <c r="C27" s="104" t="s">
        <v>454</v>
      </c>
      <c r="D27" s="54" t="s">
        <v>410</v>
      </c>
      <c r="E27" s="102">
        <v>122.82</v>
      </c>
      <c r="H27" s="214"/>
    </row>
    <row r="28" spans="1:8">
      <c r="A28" s="57" t="s">
        <v>425</v>
      </c>
      <c r="B28" s="57">
        <v>93567</v>
      </c>
      <c r="C28" s="108" t="s">
        <v>433</v>
      </c>
      <c r="D28" s="54" t="s">
        <v>411</v>
      </c>
      <c r="E28" s="201">
        <v>23872.25</v>
      </c>
      <c r="H28" s="214"/>
    </row>
    <row r="29" spans="1:8">
      <c r="A29" s="57" t="s">
        <v>425</v>
      </c>
      <c r="B29" s="57">
        <v>4095</v>
      </c>
      <c r="C29" s="109" t="s">
        <v>434</v>
      </c>
      <c r="D29" s="54" t="s">
        <v>410</v>
      </c>
      <c r="E29" s="102">
        <v>24.84</v>
      </c>
      <c r="H29" s="214"/>
    </row>
    <row r="30" spans="1:8">
      <c r="A30" s="57" t="s">
        <v>425</v>
      </c>
      <c r="B30" s="57">
        <v>101422</v>
      </c>
      <c r="C30" s="107" t="s">
        <v>435</v>
      </c>
      <c r="D30" s="54" t="s">
        <v>411</v>
      </c>
      <c r="E30" s="102">
        <v>5734.49</v>
      </c>
      <c r="H30" s="214"/>
    </row>
    <row r="31" spans="1:8">
      <c r="A31" s="57" t="s">
        <v>425</v>
      </c>
      <c r="B31" s="57">
        <v>4096</v>
      </c>
      <c r="C31" s="100" t="s">
        <v>460</v>
      </c>
      <c r="D31" s="54" t="s">
        <v>410</v>
      </c>
      <c r="E31" s="102">
        <v>31.37</v>
      </c>
      <c r="H31" s="214"/>
    </row>
    <row r="32" spans="1:8">
      <c r="A32" s="57" t="s">
        <v>425</v>
      </c>
      <c r="B32" s="57" t="s">
        <v>458</v>
      </c>
      <c r="C32" s="100" t="s">
        <v>459</v>
      </c>
      <c r="D32" s="54" t="s">
        <v>410</v>
      </c>
      <c r="E32" s="102">
        <f>E31*1.2</f>
        <v>37.643999999999998</v>
      </c>
      <c r="H32" s="214"/>
    </row>
    <row r="33" spans="1:8">
      <c r="A33" s="57" t="s">
        <v>425</v>
      </c>
      <c r="B33" s="57">
        <v>101424</v>
      </c>
      <c r="C33" s="100" t="s">
        <v>437</v>
      </c>
      <c r="D33" s="54" t="s">
        <v>411</v>
      </c>
      <c r="E33" s="102">
        <v>6934.83</v>
      </c>
      <c r="H33" s="214"/>
    </row>
    <row r="34" spans="1:8">
      <c r="A34" s="57" t="s">
        <v>425</v>
      </c>
      <c r="B34" s="57">
        <v>4750</v>
      </c>
      <c r="C34" s="97" t="s">
        <v>419</v>
      </c>
      <c r="D34" s="54" t="s">
        <v>410</v>
      </c>
      <c r="E34" s="102">
        <v>27.21</v>
      </c>
      <c r="H34" s="214"/>
    </row>
    <row r="35" spans="1:8">
      <c r="A35" s="57" t="s">
        <v>425</v>
      </c>
      <c r="B35" s="57">
        <v>41065</v>
      </c>
      <c r="C35" s="97" t="s">
        <v>419</v>
      </c>
      <c r="D35" s="54" t="s">
        <v>411</v>
      </c>
      <c r="E35" s="102">
        <v>4764.05</v>
      </c>
      <c r="H35" s="214"/>
    </row>
    <row r="36" spans="1:8">
      <c r="A36" s="57" t="s">
        <v>425</v>
      </c>
      <c r="B36" s="57">
        <v>40943</v>
      </c>
      <c r="C36" s="110" t="s">
        <v>439</v>
      </c>
      <c r="D36" s="54" t="s">
        <v>410</v>
      </c>
      <c r="E36" s="102">
        <v>36.33</v>
      </c>
      <c r="H36" s="214"/>
    </row>
    <row r="37" spans="1:8">
      <c r="A37" s="57" t="s">
        <v>425</v>
      </c>
      <c r="B37" s="57">
        <v>100321</v>
      </c>
      <c r="C37" s="100" t="s">
        <v>440</v>
      </c>
      <c r="D37" s="54" t="s">
        <v>411</v>
      </c>
      <c r="E37" s="102">
        <v>6878.42</v>
      </c>
      <c r="H37" s="214"/>
    </row>
    <row r="38" spans="1:8">
      <c r="A38" s="57" t="s">
        <v>425</v>
      </c>
      <c r="B38" s="57">
        <v>90781</v>
      </c>
      <c r="C38" s="111" t="s">
        <v>441</v>
      </c>
      <c r="D38" s="54" t="s">
        <v>410</v>
      </c>
      <c r="E38" s="102">
        <v>29.63</v>
      </c>
      <c r="H38" s="214"/>
    </row>
    <row r="39" spans="1:8">
      <c r="A39" s="57" t="s">
        <v>425</v>
      </c>
      <c r="B39" s="57">
        <v>94296</v>
      </c>
      <c r="C39" s="111" t="s">
        <v>441</v>
      </c>
      <c r="D39" s="54" t="s">
        <v>411</v>
      </c>
      <c r="E39" s="102">
        <v>5203.26</v>
      </c>
      <c r="H39" s="214"/>
    </row>
    <row r="40" spans="1:8">
      <c r="A40" s="57" t="s">
        <v>425</v>
      </c>
      <c r="B40" s="57">
        <v>100289</v>
      </c>
      <c r="C40" s="112" t="s">
        <v>442</v>
      </c>
      <c r="D40" s="54" t="s">
        <v>410</v>
      </c>
      <c r="E40" s="102">
        <v>29.95</v>
      </c>
      <c r="H40" s="214"/>
    </row>
    <row r="41" spans="1:8" ht="30">
      <c r="A41" s="172" t="s">
        <v>513</v>
      </c>
      <c r="B41" s="136" t="s">
        <v>544</v>
      </c>
      <c r="C41" s="97" t="s">
        <v>546</v>
      </c>
      <c r="D41" s="54" t="s">
        <v>545</v>
      </c>
      <c r="E41" s="102">
        <v>1549.86</v>
      </c>
      <c r="H41" s="214"/>
    </row>
    <row r="42" spans="1:8">
      <c r="A42" s="57" t="s">
        <v>425</v>
      </c>
      <c r="B42" s="57">
        <v>101460</v>
      </c>
      <c r="C42" s="112" t="s">
        <v>442</v>
      </c>
      <c r="D42" s="54" t="s">
        <v>411</v>
      </c>
      <c r="E42" s="102">
        <v>5352.32</v>
      </c>
      <c r="H42" s="214"/>
    </row>
    <row r="43" spans="1:8">
      <c r="A43"/>
      <c r="B43"/>
      <c r="C43"/>
      <c r="D43"/>
      <c r="E43"/>
      <c r="F43"/>
    </row>
    <row r="55" spans="1:5">
      <c r="A55" s="94" t="s">
        <v>62</v>
      </c>
      <c r="B55" s="94" t="s">
        <v>63</v>
      </c>
      <c r="C55" s="90" t="s">
        <v>455</v>
      </c>
      <c r="D55" s="91" t="s">
        <v>404</v>
      </c>
      <c r="E55" s="95" t="s">
        <v>446</v>
      </c>
    </row>
    <row r="56" spans="1:5">
      <c r="C56" s="93" t="s">
        <v>423</v>
      </c>
      <c r="D56" s="94" t="s">
        <v>415</v>
      </c>
      <c r="E56" s="96">
        <v>36640.330932632998</v>
      </c>
    </row>
    <row r="57" spans="1:5">
      <c r="C57" s="93" t="s">
        <v>417</v>
      </c>
      <c r="D57" s="94" t="s">
        <v>411</v>
      </c>
      <c r="E57" s="96">
        <v>4769.1022039499994</v>
      </c>
    </row>
    <row r="58" spans="1:5" ht="30">
      <c r="C58" s="93" t="s">
        <v>422</v>
      </c>
      <c r="D58" s="94" t="s">
        <v>415</v>
      </c>
      <c r="E58" s="96">
        <v>9260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I7" sqref="I7"/>
    </sheetView>
  </sheetViews>
  <sheetFormatPr defaultRowHeight="15"/>
  <cols>
    <col min="1" max="1" width="11.7109375" style="59" bestFit="1" customWidth="1"/>
    <col min="2" max="2" width="18.42578125" style="59" customWidth="1"/>
    <col min="3" max="3" width="83.7109375" style="93" bestFit="1" customWidth="1"/>
    <col min="4" max="4" width="9.140625" style="94"/>
    <col min="5" max="5" width="14.5703125" style="96" customWidth="1"/>
  </cols>
  <sheetData>
    <row r="1" spans="1:5">
      <c r="A1"/>
      <c r="B1"/>
      <c r="C1"/>
      <c r="D1"/>
      <c r="E1"/>
    </row>
    <row r="2" spans="1:5">
      <c r="A2" s="300" t="s">
        <v>445</v>
      </c>
      <c r="B2" s="300"/>
      <c r="C2" s="300"/>
      <c r="D2" s="300"/>
      <c r="E2" s="300"/>
    </row>
    <row r="3" spans="1:5">
      <c r="A3" s="54" t="s">
        <v>62</v>
      </c>
      <c r="B3" s="54" t="s">
        <v>63</v>
      </c>
      <c r="C3" s="97" t="s">
        <v>464</v>
      </c>
      <c r="D3" s="98" t="s">
        <v>404</v>
      </c>
      <c r="E3" s="99" t="s">
        <v>446</v>
      </c>
    </row>
    <row r="4" spans="1:5" ht="30">
      <c r="A4" s="172" t="s">
        <v>513</v>
      </c>
      <c r="B4" s="136" t="s">
        <v>512</v>
      </c>
      <c r="C4" s="97" t="s">
        <v>524</v>
      </c>
      <c r="D4" s="54" t="s">
        <v>410</v>
      </c>
      <c r="E4" s="102">
        <v>294.93</v>
      </c>
    </row>
    <row r="5" spans="1:5" ht="30">
      <c r="A5" s="172" t="s">
        <v>513</v>
      </c>
      <c r="B5" s="136" t="s">
        <v>514</v>
      </c>
      <c r="C5" s="97" t="s">
        <v>525</v>
      </c>
      <c r="D5" s="54" t="s">
        <v>410</v>
      </c>
      <c r="E5" s="102">
        <f>E4*1.2</f>
        <v>353.916</v>
      </c>
    </row>
    <row r="6" spans="1:5">
      <c r="A6" s="172" t="s">
        <v>513</v>
      </c>
      <c r="B6" s="137" t="s">
        <v>515</v>
      </c>
      <c r="C6" s="168" t="s">
        <v>526</v>
      </c>
      <c r="D6" s="54" t="s">
        <v>410</v>
      </c>
      <c r="E6" s="102">
        <v>75.16</v>
      </c>
    </row>
    <row r="7" spans="1:5" ht="43.5">
      <c r="A7" s="54" t="s">
        <v>425</v>
      </c>
      <c r="B7" s="136">
        <v>91283</v>
      </c>
      <c r="C7" s="138" t="s">
        <v>516</v>
      </c>
      <c r="D7" s="54" t="s">
        <v>517</v>
      </c>
      <c r="E7" s="102">
        <v>11.24</v>
      </c>
    </row>
    <row r="8" spans="1:5" ht="57.75">
      <c r="A8" s="54" t="s">
        <v>425</v>
      </c>
      <c r="B8" s="136">
        <v>5680</v>
      </c>
      <c r="C8" s="169" t="s">
        <v>518</v>
      </c>
      <c r="D8" s="54" t="s">
        <v>517</v>
      </c>
      <c r="E8" s="102">
        <v>144.4</v>
      </c>
    </row>
    <row r="9" spans="1:5" ht="29.25">
      <c r="A9" s="54" t="s">
        <v>425</v>
      </c>
      <c r="B9" s="54">
        <v>5795</v>
      </c>
      <c r="C9" s="170" t="s">
        <v>519</v>
      </c>
      <c r="D9" s="54" t="s">
        <v>410</v>
      </c>
      <c r="E9" s="102">
        <v>32.24</v>
      </c>
    </row>
    <row r="10" spans="1:5">
      <c r="A10" s="54" t="s">
        <v>80</v>
      </c>
      <c r="B10" s="136" t="s">
        <v>520</v>
      </c>
      <c r="C10" s="171" t="s">
        <v>527</v>
      </c>
      <c r="D10" s="54" t="s">
        <v>410</v>
      </c>
      <c r="E10" s="102">
        <v>1211.0899999999999</v>
      </c>
    </row>
    <row r="11" spans="1:5">
      <c r="A11" s="172" t="s">
        <v>513</v>
      </c>
      <c r="B11" s="136" t="s">
        <v>521</v>
      </c>
      <c r="C11" s="112" t="s">
        <v>528</v>
      </c>
      <c r="D11" s="54" t="s">
        <v>410</v>
      </c>
      <c r="E11" s="102">
        <v>29.57</v>
      </c>
    </row>
    <row r="12" spans="1:5">
      <c r="A12" s="172" t="s">
        <v>513</v>
      </c>
      <c r="B12" s="136" t="s">
        <v>522</v>
      </c>
      <c r="C12" s="97" t="s">
        <v>529</v>
      </c>
      <c r="D12" s="54" t="s">
        <v>410</v>
      </c>
      <c r="E12" s="102">
        <v>37.15</v>
      </c>
    </row>
    <row r="13" spans="1:5" ht="30">
      <c r="A13" s="54" t="s">
        <v>425</v>
      </c>
      <c r="B13" s="136">
        <v>89258</v>
      </c>
      <c r="C13" s="97" t="s">
        <v>523</v>
      </c>
      <c r="D13" s="54" t="s">
        <v>410</v>
      </c>
      <c r="E13" s="102">
        <v>125.73</v>
      </c>
    </row>
  </sheetData>
  <mergeCells count="1">
    <mergeCell ref="A2:E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3"/>
  <sheetViews>
    <sheetView workbookViewId="0">
      <pane ySplit="2" topLeftCell="A217" activePane="bottomLeft" state="frozen"/>
      <selection pane="bottomLeft" activeCell="G332" sqref="G332"/>
    </sheetView>
  </sheetViews>
  <sheetFormatPr defaultRowHeight="15"/>
  <cols>
    <col min="1" max="1" width="94.42578125" bestFit="1" customWidth="1"/>
    <col min="2" max="2" width="17.85546875" bestFit="1" customWidth="1"/>
    <col min="3" max="3" width="23.7109375" bestFit="1" customWidth="1"/>
    <col min="4" max="4" width="25.140625" bestFit="1" customWidth="1"/>
    <col min="5" max="5" width="27.85546875" bestFit="1" customWidth="1"/>
    <col min="6" max="6" width="14.85546875" customWidth="1"/>
    <col min="7" max="7" width="19.5703125" bestFit="1" customWidth="1"/>
  </cols>
  <sheetData>
    <row r="1" spans="1:14">
      <c r="A1" s="301" t="s">
        <v>134</v>
      </c>
      <c r="B1" s="301"/>
      <c r="C1" s="301"/>
      <c r="D1" s="301"/>
      <c r="E1" s="301"/>
      <c r="F1" s="301"/>
      <c r="G1" s="301"/>
    </row>
    <row r="2" spans="1:14">
      <c r="A2" s="56" t="s">
        <v>136</v>
      </c>
      <c r="B2" s="56" t="s">
        <v>137</v>
      </c>
      <c r="C2" s="56" t="s">
        <v>138</v>
      </c>
      <c r="D2" s="56" t="s">
        <v>139</v>
      </c>
      <c r="E2" s="56" t="s">
        <v>140</v>
      </c>
      <c r="F2" s="56" t="s">
        <v>141</v>
      </c>
      <c r="G2" s="56" t="s">
        <v>142</v>
      </c>
    </row>
    <row r="3" spans="1:14">
      <c r="A3" s="61" t="s">
        <v>143</v>
      </c>
      <c r="B3" s="62" t="s">
        <v>144</v>
      </c>
      <c r="C3" s="62" t="s">
        <v>145</v>
      </c>
      <c r="D3" s="62" t="s">
        <v>146</v>
      </c>
      <c r="E3" s="62" t="s">
        <v>605</v>
      </c>
      <c r="F3" s="62">
        <v>5</v>
      </c>
      <c r="G3" s="62" t="s">
        <v>397</v>
      </c>
    </row>
    <row r="4" spans="1:14">
      <c r="A4" s="61" t="s">
        <v>143</v>
      </c>
      <c r="B4" s="62" t="s">
        <v>144</v>
      </c>
      <c r="C4" s="62" t="s">
        <v>145</v>
      </c>
      <c r="D4" s="62" t="s">
        <v>147</v>
      </c>
      <c r="E4" s="62" t="s">
        <v>605</v>
      </c>
      <c r="F4" s="62">
        <v>3</v>
      </c>
      <c r="G4" s="62" t="s">
        <v>397</v>
      </c>
    </row>
    <row r="5" spans="1:14">
      <c r="A5" s="61" t="s">
        <v>148</v>
      </c>
      <c r="B5" s="62" t="s">
        <v>144</v>
      </c>
      <c r="C5" s="62" t="s">
        <v>145</v>
      </c>
      <c r="D5" s="62" t="s">
        <v>146</v>
      </c>
      <c r="E5" s="62" t="s">
        <v>605</v>
      </c>
      <c r="F5" s="62">
        <v>4</v>
      </c>
      <c r="G5" s="62" t="s">
        <v>397</v>
      </c>
      <c r="K5" s="302" t="s">
        <v>135</v>
      </c>
      <c r="L5" s="302"/>
      <c r="M5" s="302"/>
      <c r="N5" s="302"/>
    </row>
    <row r="6" spans="1:14">
      <c r="A6" s="61" t="s">
        <v>148</v>
      </c>
      <c r="B6" s="62" t="s">
        <v>144</v>
      </c>
      <c r="C6" s="62" t="s">
        <v>145</v>
      </c>
      <c r="D6" s="62" t="s">
        <v>147</v>
      </c>
      <c r="E6" s="62" t="s">
        <v>605</v>
      </c>
      <c r="F6" s="62">
        <v>2</v>
      </c>
      <c r="G6" s="62" t="s">
        <v>397</v>
      </c>
    </row>
    <row r="7" spans="1:14">
      <c r="A7" s="61" t="s">
        <v>148</v>
      </c>
      <c r="B7" s="62" t="s">
        <v>144</v>
      </c>
      <c r="C7" s="62" t="s">
        <v>145</v>
      </c>
      <c r="D7" s="62" t="s">
        <v>149</v>
      </c>
      <c r="E7" s="62" t="s">
        <v>605</v>
      </c>
      <c r="F7" s="62">
        <v>2</v>
      </c>
      <c r="G7" s="62" t="s">
        <v>397</v>
      </c>
    </row>
    <row r="8" spans="1:14">
      <c r="A8" s="61" t="s">
        <v>150</v>
      </c>
      <c r="B8" s="62" t="s">
        <v>144</v>
      </c>
      <c r="C8" s="62" t="s">
        <v>145</v>
      </c>
      <c r="D8" s="62" t="s">
        <v>146</v>
      </c>
      <c r="E8" s="62" t="s">
        <v>605</v>
      </c>
      <c r="F8" s="62">
        <v>9</v>
      </c>
      <c r="G8" s="62" t="s">
        <v>397</v>
      </c>
    </row>
    <row r="9" spans="1:14">
      <c r="A9" s="61" t="s">
        <v>151</v>
      </c>
      <c r="B9" s="62" t="s">
        <v>144</v>
      </c>
      <c r="C9" s="62" t="s">
        <v>145</v>
      </c>
      <c r="D9" s="62" t="s">
        <v>146</v>
      </c>
      <c r="E9" s="62" t="s">
        <v>605</v>
      </c>
      <c r="F9" s="62">
        <v>7</v>
      </c>
      <c r="G9" s="62" t="s">
        <v>397</v>
      </c>
    </row>
    <row r="10" spans="1:14">
      <c r="A10" s="61" t="s">
        <v>151</v>
      </c>
      <c r="B10" s="62" t="s">
        <v>144</v>
      </c>
      <c r="C10" s="62" t="s">
        <v>145</v>
      </c>
      <c r="D10" s="62" t="s">
        <v>149</v>
      </c>
      <c r="E10" s="62" t="s">
        <v>605</v>
      </c>
      <c r="F10" s="62">
        <v>1</v>
      </c>
      <c r="G10" s="62" t="s">
        <v>397</v>
      </c>
    </row>
    <row r="11" spans="1:14">
      <c r="A11" s="61" t="s">
        <v>152</v>
      </c>
      <c r="B11" s="62" t="s">
        <v>144</v>
      </c>
      <c r="C11" s="62" t="s">
        <v>145</v>
      </c>
      <c r="D11" s="62" t="s">
        <v>146</v>
      </c>
      <c r="E11" s="62" t="s">
        <v>605</v>
      </c>
      <c r="F11" s="62">
        <v>7</v>
      </c>
      <c r="G11" s="62" t="s">
        <v>397</v>
      </c>
    </row>
    <row r="12" spans="1:14">
      <c r="A12" s="61" t="s">
        <v>152</v>
      </c>
      <c r="B12" s="62" t="s">
        <v>144</v>
      </c>
      <c r="C12" s="62" t="s">
        <v>145</v>
      </c>
      <c r="D12" s="62" t="s">
        <v>149</v>
      </c>
      <c r="E12" s="62" t="s">
        <v>605</v>
      </c>
      <c r="F12" s="62">
        <v>1</v>
      </c>
      <c r="G12" s="62" t="s">
        <v>397</v>
      </c>
    </row>
    <row r="13" spans="1:14">
      <c r="A13" s="61" t="s">
        <v>153</v>
      </c>
      <c r="B13" s="62" t="s">
        <v>144</v>
      </c>
      <c r="C13" s="62" t="s">
        <v>145</v>
      </c>
      <c r="D13" s="62" t="s">
        <v>146</v>
      </c>
      <c r="E13" s="62" t="s">
        <v>605</v>
      </c>
      <c r="F13" s="62">
        <v>11</v>
      </c>
      <c r="G13" s="62" t="s">
        <v>397</v>
      </c>
    </row>
    <row r="14" spans="1:14">
      <c r="A14" s="61" t="s">
        <v>153</v>
      </c>
      <c r="B14" s="62" t="s">
        <v>144</v>
      </c>
      <c r="C14" s="62" t="s">
        <v>145</v>
      </c>
      <c r="D14" s="62" t="s">
        <v>149</v>
      </c>
      <c r="E14" s="62" t="s">
        <v>605</v>
      </c>
      <c r="F14" s="62">
        <v>5</v>
      </c>
      <c r="G14" s="62" t="s">
        <v>397</v>
      </c>
    </row>
    <row r="15" spans="1:14">
      <c r="A15" s="61" t="s">
        <v>154</v>
      </c>
      <c r="B15" s="62" t="s">
        <v>144</v>
      </c>
      <c r="C15" s="62" t="s">
        <v>145</v>
      </c>
      <c r="D15" s="62" t="s">
        <v>146</v>
      </c>
      <c r="E15" s="62" t="s">
        <v>605</v>
      </c>
      <c r="F15" s="62">
        <v>4</v>
      </c>
      <c r="G15" s="62" t="s">
        <v>397</v>
      </c>
    </row>
    <row r="16" spans="1:14">
      <c r="A16" s="61" t="s">
        <v>155</v>
      </c>
      <c r="B16" s="62" t="s">
        <v>144</v>
      </c>
      <c r="C16" s="62" t="s">
        <v>145</v>
      </c>
      <c r="D16" s="62" t="s">
        <v>146</v>
      </c>
      <c r="E16" s="62" t="s">
        <v>605</v>
      </c>
      <c r="F16" s="62">
        <v>12</v>
      </c>
      <c r="G16" s="62" t="s">
        <v>397</v>
      </c>
    </row>
    <row r="17" spans="1:7">
      <c r="A17" s="61" t="s">
        <v>155</v>
      </c>
      <c r="B17" s="62" t="s">
        <v>144</v>
      </c>
      <c r="C17" s="62" t="s">
        <v>145</v>
      </c>
      <c r="D17" s="62" t="s">
        <v>149</v>
      </c>
      <c r="E17" s="62" t="s">
        <v>605</v>
      </c>
      <c r="F17" s="62">
        <v>2</v>
      </c>
      <c r="G17" s="62" t="s">
        <v>397</v>
      </c>
    </row>
    <row r="18" spans="1:7">
      <c r="A18" s="61" t="s">
        <v>156</v>
      </c>
      <c r="B18" s="62" t="s">
        <v>144</v>
      </c>
      <c r="C18" s="62" t="s">
        <v>145</v>
      </c>
      <c r="D18" s="62" t="s">
        <v>146</v>
      </c>
      <c r="E18" s="62" t="s">
        <v>605</v>
      </c>
      <c r="F18" s="62">
        <v>13</v>
      </c>
      <c r="G18" s="62" t="s">
        <v>397</v>
      </c>
    </row>
    <row r="19" spans="1:7">
      <c r="A19" s="61" t="s">
        <v>156</v>
      </c>
      <c r="B19" s="62" t="s">
        <v>144</v>
      </c>
      <c r="C19" s="62" t="s">
        <v>145</v>
      </c>
      <c r="D19" s="62" t="s">
        <v>147</v>
      </c>
      <c r="E19" s="62" t="s">
        <v>605</v>
      </c>
      <c r="F19" s="62">
        <v>3</v>
      </c>
      <c r="G19" s="62" t="s">
        <v>397</v>
      </c>
    </row>
    <row r="20" spans="1:7">
      <c r="A20" s="61" t="s">
        <v>157</v>
      </c>
      <c r="B20" s="62" t="s">
        <v>144</v>
      </c>
      <c r="C20" s="62" t="s">
        <v>145</v>
      </c>
      <c r="D20" s="62" t="s">
        <v>146</v>
      </c>
      <c r="E20" s="62" t="s">
        <v>605</v>
      </c>
      <c r="F20" s="62">
        <v>7</v>
      </c>
      <c r="G20" s="62" t="s">
        <v>397</v>
      </c>
    </row>
    <row r="21" spans="1:7">
      <c r="A21" s="61" t="s">
        <v>157</v>
      </c>
      <c r="B21" s="62" t="s">
        <v>144</v>
      </c>
      <c r="C21" s="62" t="s">
        <v>145</v>
      </c>
      <c r="D21" s="62" t="s">
        <v>149</v>
      </c>
      <c r="E21" s="62" t="s">
        <v>605</v>
      </c>
      <c r="F21" s="62">
        <v>1</v>
      </c>
      <c r="G21" s="62" t="s">
        <v>397</v>
      </c>
    </row>
    <row r="22" spans="1:7">
      <c r="A22" s="61" t="s">
        <v>158</v>
      </c>
      <c r="B22" s="62" t="s">
        <v>144</v>
      </c>
      <c r="C22" s="62" t="s">
        <v>145</v>
      </c>
      <c r="D22" s="62" t="s">
        <v>146</v>
      </c>
      <c r="E22" s="62" t="s">
        <v>605</v>
      </c>
      <c r="F22" s="62">
        <v>5</v>
      </c>
      <c r="G22" s="62" t="s">
        <v>397</v>
      </c>
    </row>
    <row r="23" spans="1:7">
      <c r="A23" s="61" t="s">
        <v>159</v>
      </c>
      <c r="B23" s="62" t="s">
        <v>144</v>
      </c>
      <c r="C23" s="62" t="s">
        <v>145</v>
      </c>
      <c r="D23" s="62" t="s">
        <v>149</v>
      </c>
      <c r="E23" s="62" t="s">
        <v>605</v>
      </c>
      <c r="F23" s="62">
        <v>10</v>
      </c>
      <c r="G23" s="62" t="s">
        <v>397</v>
      </c>
    </row>
    <row r="24" spans="1:7">
      <c r="A24" s="61" t="s">
        <v>160</v>
      </c>
      <c r="B24" s="62" t="s">
        <v>144</v>
      </c>
      <c r="C24" s="62" t="s">
        <v>145</v>
      </c>
      <c r="D24" s="62" t="s">
        <v>161</v>
      </c>
      <c r="E24" s="62" t="s">
        <v>605</v>
      </c>
      <c r="F24" s="62">
        <v>2</v>
      </c>
      <c r="G24" s="62" t="s">
        <v>397</v>
      </c>
    </row>
    <row r="25" spans="1:7">
      <c r="A25" s="61" t="s">
        <v>162</v>
      </c>
      <c r="B25" s="62" t="s">
        <v>144</v>
      </c>
      <c r="C25" s="62" t="s">
        <v>145</v>
      </c>
      <c r="D25" s="62" t="s">
        <v>161</v>
      </c>
      <c r="E25" s="62" t="s">
        <v>605</v>
      </c>
      <c r="F25" s="62">
        <v>2</v>
      </c>
      <c r="G25" s="62" t="s">
        <v>397</v>
      </c>
    </row>
    <row r="26" spans="1:7">
      <c r="A26" s="61" t="s">
        <v>163</v>
      </c>
      <c r="B26" s="62" t="s">
        <v>144</v>
      </c>
      <c r="C26" s="62" t="s">
        <v>145</v>
      </c>
      <c r="D26" s="62" t="s">
        <v>149</v>
      </c>
      <c r="E26" s="62" t="s">
        <v>605</v>
      </c>
      <c r="F26" s="62">
        <v>6</v>
      </c>
      <c r="G26" s="62" t="s">
        <v>397</v>
      </c>
    </row>
    <row r="27" spans="1:7">
      <c r="A27" s="61" t="s">
        <v>164</v>
      </c>
      <c r="B27" s="62" t="s">
        <v>144</v>
      </c>
      <c r="C27" s="62" t="s">
        <v>145</v>
      </c>
      <c r="D27" s="62" t="s">
        <v>149</v>
      </c>
      <c r="E27" s="62" t="s">
        <v>605</v>
      </c>
      <c r="F27" s="62">
        <v>3</v>
      </c>
      <c r="G27" s="62" t="s">
        <v>397</v>
      </c>
    </row>
    <row r="28" spans="1:7">
      <c r="A28" s="61" t="s">
        <v>165</v>
      </c>
      <c r="B28" s="62" t="s">
        <v>144</v>
      </c>
      <c r="C28" s="62" t="s">
        <v>145</v>
      </c>
      <c r="D28" s="62" t="s">
        <v>149</v>
      </c>
      <c r="E28" s="62" t="s">
        <v>605</v>
      </c>
      <c r="F28" s="62">
        <v>7</v>
      </c>
      <c r="G28" s="62" t="s">
        <v>397</v>
      </c>
    </row>
    <row r="29" spans="1:7">
      <c r="A29" s="61" t="s">
        <v>166</v>
      </c>
      <c r="B29" s="62" t="s">
        <v>144</v>
      </c>
      <c r="C29" s="62" t="s">
        <v>145</v>
      </c>
      <c r="D29" s="62" t="s">
        <v>149</v>
      </c>
      <c r="E29" s="62" t="s">
        <v>605</v>
      </c>
      <c r="F29" s="62">
        <v>2</v>
      </c>
      <c r="G29" s="62" t="s">
        <v>397</v>
      </c>
    </row>
    <row r="30" spans="1:7">
      <c r="A30" s="61" t="s">
        <v>167</v>
      </c>
      <c r="B30" s="62" t="s">
        <v>144</v>
      </c>
      <c r="C30" s="62" t="s">
        <v>145</v>
      </c>
      <c r="D30" s="62" t="s">
        <v>149</v>
      </c>
      <c r="E30" s="62" t="s">
        <v>605</v>
      </c>
      <c r="F30" s="62">
        <v>12</v>
      </c>
      <c r="G30" s="62" t="s">
        <v>397</v>
      </c>
    </row>
    <row r="31" spans="1:7">
      <c r="A31" s="61" t="s">
        <v>168</v>
      </c>
      <c r="B31" s="62" t="s">
        <v>144</v>
      </c>
      <c r="C31" s="62" t="s">
        <v>145</v>
      </c>
      <c r="D31" s="62" t="s">
        <v>149</v>
      </c>
      <c r="E31" s="62" t="s">
        <v>605</v>
      </c>
      <c r="F31" s="62">
        <v>4</v>
      </c>
      <c r="G31" s="62" t="s">
        <v>397</v>
      </c>
    </row>
    <row r="32" spans="1:7">
      <c r="A32" s="63" t="s">
        <v>169</v>
      </c>
      <c r="B32" s="62" t="s">
        <v>170</v>
      </c>
      <c r="C32" s="62" t="s">
        <v>145</v>
      </c>
      <c r="D32" s="62" t="s">
        <v>171</v>
      </c>
      <c r="E32" s="62" t="s">
        <v>605</v>
      </c>
      <c r="F32" s="62">
        <v>1</v>
      </c>
      <c r="G32" s="62" t="s">
        <v>397</v>
      </c>
    </row>
    <row r="33" spans="1:7">
      <c r="A33" s="63" t="s">
        <v>172</v>
      </c>
      <c r="B33" s="62" t="s">
        <v>144</v>
      </c>
      <c r="C33" s="62" t="s">
        <v>145</v>
      </c>
      <c r="D33" s="62" t="s">
        <v>171</v>
      </c>
      <c r="E33" s="62" t="s">
        <v>605</v>
      </c>
      <c r="F33" s="62">
        <v>7</v>
      </c>
      <c r="G33" s="62" t="s">
        <v>397</v>
      </c>
    </row>
    <row r="34" spans="1:7">
      <c r="A34" s="63" t="s">
        <v>169</v>
      </c>
      <c r="B34" s="62" t="s">
        <v>170</v>
      </c>
      <c r="C34" s="62" t="s">
        <v>145</v>
      </c>
      <c r="D34" s="62" t="s">
        <v>173</v>
      </c>
      <c r="E34" s="62" t="s">
        <v>605</v>
      </c>
      <c r="F34" s="62">
        <v>27</v>
      </c>
      <c r="G34" s="62" t="s">
        <v>397</v>
      </c>
    </row>
    <row r="35" spans="1:7">
      <c r="A35" s="63" t="s">
        <v>174</v>
      </c>
      <c r="B35" s="62" t="s">
        <v>170</v>
      </c>
      <c r="C35" s="62" t="s">
        <v>145</v>
      </c>
      <c r="D35" s="62" t="s">
        <v>173</v>
      </c>
      <c r="E35" s="62" t="s">
        <v>605</v>
      </c>
      <c r="F35" s="62">
        <v>7</v>
      </c>
      <c r="G35" s="62" t="s">
        <v>397</v>
      </c>
    </row>
    <row r="36" spans="1:7">
      <c r="A36" s="63" t="s">
        <v>175</v>
      </c>
      <c r="B36" s="62" t="s">
        <v>170</v>
      </c>
      <c r="C36" s="62" t="s">
        <v>145</v>
      </c>
      <c r="D36" s="62" t="s">
        <v>173</v>
      </c>
      <c r="E36" s="62" t="s">
        <v>605</v>
      </c>
      <c r="F36" s="62">
        <v>2</v>
      </c>
      <c r="G36" s="62" t="s">
        <v>397</v>
      </c>
    </row>
    <row r="37" spans="1:7">
      <c r="A37" s="64" t="s">
        <v>176</v>
      </c>
      <c r="B37" s="57" t="s">
        <v>177</v>
      </c>
      <c r="C37" s="62" t="s">
        <v>145</v>
      </c>
      <c r="D37" s="57" t="s">
        <v>149</v>
      </c>
      <c r="E37" s="62" t="s">
        <v>605</v>
      </c>
      <c r="F37" s="57">
        <v>8</v>
      </c>
      <c r="G37" s="62" t="s">
        <v>397</v>
      </c>
    </row>
    <row r="38" spans="1:7">
      <c r="A38" s="64" t="s">
        <v>178</v>
      </c>
      <c r="B38" s="57" t="s">
        <v>177</v>
      </c>
      <c r="C38" s="62" t="s">
        <v>145</v>
      </c>
      <c r="D38" s="57" t="s">
        <v>149</v>
      </c>
      <c r="E38" s="62" t="s">
        <v>605</v>
      </c>
      <c r="F38" s="57">
        <v>9</v>
      </c>
      <c r="G38" s="62" t="s">
        <v>397</v>
      </c>
    </row>
    <row r="39" spans="1:7">
      <c r="A39" s="64" t="s">
        <v>179</v>
      </c>
      <c r="B39" s="57" t="s">
        <v>177</v>
      </c>
      <c r="C39" s="62" t="s">
        <v>145</v>
      </c>
      <c r="D39" s="57" t="s">
        <v>149</v>
      </c>
      <c r="E39" s="62" t="s">
        <v>605</v>
      </c>
      <c r="F39" s="57">
        <v>9</v>
      </c>
      <c r="G39" s="62" t="s">
        <v>397</v>
      </c>
    </row>
    <row r="40" spans="1:7">
      <c r="A40" s="64" t="s">
        <v>180</v>
      </c>
      <c r="B40" s="57" t="s">
        <v>177</v>
      </c>
      <c r="C40" s="62" t="s">
        <v>145</v>
      </c>
      <c r="D40" s="57" t="s">
        <v>149</v>
      </c>
      <c r="E40" s="62" t="s">
        <v>605</v>
      </c>
      <c r="F40" s="57">
        <v>12</v>
      </c>
      <c r="G40" s="62" t="s">
        <v>397</v>
      </c>
    </row>
    <row r="41" spans="1:7">
      <c r="A41" s="64" t="s">
        <v>181</v>
      </c>
      <c r="B41" s="57" t="s">
        <v>177</v>
      </c>
      <c r="C41" s="62" t="s">
        <v>145</v>
      </c>
      <c r="D41" s="57" t="s">
        <v>149</v>
      </c>
      <c r="E41" s="62" t="s">
        <v>605</v>
      </c>
      <c r="F41" s="57">
        <v>5</v>
      </c>
      <c r="G41" s="62" t="s">
        <v>397</v>
      </c>
    </row>
    <row r="42" spans="1:7">
      <c r="A42" s="64" t="s">
        <v>182</v>
      </c>
      <c r="B42" s="57" t="s">
        <v>177</v>
      </c>
      <c r="C42" s="62" t="s">
        <v>145</v>
      </c>
      <c r="D42" s="57" t="s">
        <v>149</v>
      </c>
      <c r="E42" s="62" t="s">
        <v>605</v>
      </c>
      <c r="F42" s="57">
        <v>9</v>
      </c>
      <c r="G42" s="62" t="s">
        <v>397</v>
      </c>
    </row>
    <row r="43" spans="1:7">
      <c r="A43" s="64" t="s">
        <v>183</v>
      </c>
      <c r="B43" s="57" t="s">
        <v>177</v>
      </c>
      <c r="C43" s="62" t="s">
        <v>145</v>
      </c>
      <c r="D43" s="57" t="s">
        <v>149</v>
      </c>
      <c r="E43" s="62" t="s">
        <v>605</v>
      </c>
      <c r="F43" s="57">
        <v>6</v>
      </c>
      <c r="G43" s="62" t="s">
        <v>397</v>
      </c>
    </row>
    <row r="44" spans="1:7">
      <c r="A44" s="64" t="s">
        <v>184</v>
      </c>
      <c r="B44" s="57" t="s">
        <v>177</v>
      </c>
      <c r="C44" s="62" t="s">
        <v>145</v>
      </c>
      <c r="D44" s="57" t="s">
        <v>149</v>
      </c>
      <c r="E44" s="62" t="s">
        <v>605</v>
      </c>
      <c r="F44" s="57">
        <v>3</v>
      </c>
      <c r="G44" s="62" t="s">
        <v>397</v>
      </c>
    </row>
    <row r="45" spans="1:7">
      <c r="A45" s="64" t="s">
        <v>185</v>
      </c>
      <c r="B45" s="57" t="s">
        <v>177</v>
      </c>
      <c r="C45" s="62" t="s">
        <v>145</v>
      </c>
      <c r="D45" s="57" t="s">
        <v>149</v>
      </c>
      <c r="E45" s="62" t="s">
        <v>605</v>
      </c>
      <c r="F45" s="57">
        <v>9</v>
      </c>
      <c r="G45" s="62" t="s">
        <v>397</v>
      </c>
    </row>
    <row r="46" spans="1:7">
      <c r="A46" s="64" t="s">
        <v>186</v>
      </c>
      <c r="B46" s="57" t="s">
        <v>177</v>
      </c>
      <c r="C46" s="62" t="s">
        <v>145</v>
      </c>
      <c r="D46" s="57" t="s">
        <v>146</v>
      </c>
      <c r="E46" s="62" t="s">
        <v>605</v>
      </c>
      <c r="F46" s="57">
        <v>3</v>
      </c>
      <c r="G46" s="62" t="s">
        <v>397</v>
      </c>
    </row>
    <row r="47" spans="1:7">
      <c r="A47" s="64" t="s">
        <v>187</v>
      </c>
      <c r="B47" s="57" t="s">
        <v>177</v>
      </c>
      <c r="C47" s="62" t="s">
        <v>145</v>
      </c>
      <c r="D47" s="57" t="s">
        <v>149</v>
      </c>
      <c r="E47" s="62" t="s">
        <v>605</v>
      </c>
      <c r="F47" s="57">
        <v>14</v>
      </c>
      <c r="G47" s="62" t="s">
        <v>397</v>
      </c>
    </row>
    <row r="48" spans="1:7">
      <c r="A48" s="64" t="s">
        <v>188</v>
      </c>
      <c r="B48" s="57" t="s">
        <v>177</v>
      </c>
      <c r="C48" s="62" t="s">
        <v>145</v>
      </c>
      <c r="D48" s="57" t="s">
        <v>149</v>
      </c>
      <c r="E48" s="62" t="s">
        <v>605</v>
      </c>
      <c r="F48" s="57">
        <v>7</v>
      </c>
      <c r="G48" s="62" t="s">
        <v>397</v>
      </c>
    </row>
    <row r="49" spans="1:7">
      <c r="A49" s="64" t="s">
        <v>188</v>
      </c>
      <c r="B49" s="57" t="s">
        <v>177</v>
      </c>
      <c r="C49" s="62" t="s">
        <v>145</v>
      </c>
      <c r="D49" s="57" t="s">
        <v>147</v>
      </c>
      <c r="E49" s="62" t="s">
        <v>605</v>
      </c>
      <c r="F49" s="57">
        <v>4</v>
      </c>
      <c r="G49" s="62" t="s">
        <v>397</v>
      </c>
    </row>
    <row r="50" spans="1:7">
      <c r="A50" s="64" t="s">
        <v>188</v>
      </c>
      <c r="B50" s="57" t="s">
        <v>177</v>
      </c>
      <c r="C50" s="62" t="s">
        <v>145</v>
      </c>
      <c r="D50" s="57" t="s">
        <v>146</v>
      </c>
      <c r="E50" s="62" t="s">
        <v>605</v>
      </c>
      <c r="F50" s="57">
        <v>3</v>
      </c>
      <c r="G50" s="62" t="s">
        <v>397</v>
      </c>
    </row>
    <row r="51" spans="1:7">
      <c r="A51" s="64" t="s">
        <v>189</v>
      </c>
      <c r="B51" s="57" t="s">
        <v>177</v>
      </c>
      <c r="C51" s="62" t="s">
        <v>145</v>
      </c>
      <c r="D51" s="57" t="s">
        <v>149</v>
      </c>
      <c r="E51" s="62" t="s">
        <v>605</v>
      </c>
      <c r="F51" s="57">
        <v>4</v>
      </c>
      <c r="G51" s="62" t="s">
        <v>397</v>
      </c>
    </row>
    <row r="52" spans="1:7">
      <c r="A52" s="64" t="s">
        <v>190</v>
      </c>
      <c r="B52" s="57" t="s">
        <v>177</v>
      </c>
      <c r="C52" s="62" t="s">
        <v>145</v>
      </c>
      <c r="D52" s="57" t="s">
        <v>149</v>
      </c>
      <c r="E52" s="62" t="s">
        <v>605</v>
      </c>
      <c r="F52" s="57">
        <v>10</v>
      </c>
      <c r="G52" s="62" t="s">
        <v>397</v>
      </c>
    </row>
    <row r="53" spans="1:7">
      <c r="A53" s="64" t="s">
        <v>191</v>
      </c>
      <c r="B53" s="57" t="s">
        <v>177</v>
      </c>
      <c r="C53" s="62" t="s">
        <v>145</v>
      </c>
      <c r="D53" s="57" t="s">
        <v>149</v>
      </c>
      <c r="E53" s="62" t="s">
        <v>605</v>
      </c>
      <c r="F53" s="57">
        <v>4</v>
      </c>
      <c r="G53" s="62" t="s">
        <v>397</v>
      </c>
    </row>
    <row r="54" spans="1:7">
      <c r="A54" s="64" t="s">
        <v>192</v>
      </c>
      <c r="B54" s="57" t="s">
        <v>177</v>
      </c>
      <c r="C54" s="62" t="s">
        <v>145</v>
      </c>
      <c r="D54" s="57" t="s">
        <v>149</v>
      </c>
      <c r="E54" s="62" t="s">
        <v>605</v>
      </c>
      <c r="F54" s="57">
        <v>7</v>
      </c>
      <c r="G54" s="62" t="s">
        <v>397</v>
      </c>
    </row>
    <row r="55" spans="1:7">
      <c r="A55" s="64" t="s">
        <v>193</v>
      </c>
      <c r="B55" s="57" t="s">
        <v>177</v>
      </c>
      <c r="C55" s="62" t="s">
        <v>145</v>
      </c>
      <c r="D55" s="57" t="s">
        <v>149</v>
      </c>
      <c r="E55" s="62" t="s">
        <v>605</v>
      </c>
      <c r="F55" s="57">
        <v>4</v>
      </c>
      <c r="G55" s="62" t="s">
        <v>397</v>
      </c>
    </row>
    <row r="56" spans="1:7">
      <c r="A56" s="64" t="s">
        <v>194</v>
      </c>
      <c r="B56" s="57" t="s">
        <v>177</v>
      </c>
      <c r="C56" s="62" t="s">
        <v>145</v>
      </c>
      <c r="D56" s="57" t="s">
        <v>149</v>
      </c>
      <c r="E56" s="62" t="s">
        <v>605</v>
      </c>
      <c r="F56" s="57">
        <v>12</v>
      </c>
      <c r="G56" s="62" t="s">
        <v>397</v>
      </c>
    </row>
    <row r="57" spans="1:7">
      <c r="A57" s="64" t="s">
        <v>194</v>
      </c>
      <c r="B57" s="57" t="s">
        <v>177</v>
      </c>
      <c r="C57" s="62" t="s">
        <v>145</v>
      </c>
      <c r="D57" s="57" t="s">
        <v>146</v>
      </c>
      <c r="E57" s="62" t="s">
        <v>605</v>
      </c>
      <c r="F57" s="57">
        <v>5</v>
      </c>
      <c r="G57" s="62" t="s">
        <v>397</v>
      </c>
    </row>
    <row r="58" spans="1:7">
      <c r="A58" s="64" t="s">
        <v>195</v>
      </c>
      <c r="B58" s="57" t="s">
        <v>177</v>
      </c>
      <c r="C58" s="62" t="s">
        <v>145</v>
      </c>
      <c r="D58" s="57" t="s">
        <v>149</v>
      </c>
      <c r="E58" s="62" t="s">
        <v>605</v>
      </c>
      <c r="F58" s="57">
        <v>18</v>
      </c>
      <c r="G58" s="62" t="s">
        <v>397</v>
      </c>
    </row>
    <row r="59" spans="1:7">
      <c r="A59" s="64" t="s">
        <v>195</v>
      </c>
      <c r="B59" s="57" t="s">
        <v>177</v>
      </c>
      <c r="C59" s="62" t="s">
        <v>145</v>
      </c>
      <c r="D59" s="57" t="s">
        <v>147</v>
      </c>
      <c r="E59" s="62" t="s">
        <v>605</v>
      </c>
      <c r="F59" s="57">
        <v>9</v>
      </c>
      <c r="G59" s="62" t="s">
        <v>397</v>
      </c>
    </row>
    <row r="60" spans="1:7">
      <c r="A60" s="64" t="s">
        <v>196</v>
      </c>
      <c r="B60" s="57" t="s">
        <v>177</v>
      </c>
      <c r="C60" s="62" t="s">
        <v>145</v>
      </c>
      <c r="D60" s="57" t="s">
        <v>149</v>
      </c>
      <c r="E60" s="62" t="s">
        <v>605</v>
      </c>
      <c r="F60" s="57">
        <v>16</v>
      </c>
      <c r="G60" s="62" t="s">
        <v>397</v>
      </c>
    </row>
    <row r="61" spans="1:7">
      <c r="A61" s="64" t="s">
        <v>197</v>
      </c>
      <c r="B61" s="57" t="s">
        <v>177</v>
      </c>
      <c r="C61" s="62" t="s">
        <v>145</v>
      </c>
      <c r="D61" s="57" t="s">
        <v>149</v>
      </c>
      <c r="E61" s="62" t="s">
        <v>605</v>
      </c>
      <c r="F61" s="57">
        <v>5</v>
      </c>
      <c r="G61" s="62" t="s">
        <v>397</v>
      </c>
    </row>
    <row r="62" spans="1:7">
      <c r="A62" s="64" t="s">
        <v>198</v>
      </c>
      <c r="B62" s="57" t="s">
        <v>177</v>
      </c>
      <c r="C62" s="62" t="s">
        <v>145</v>
      </c>
      <c r="D62" s="57" t="s">
        <v>149</v>
      </c>
      <c r="E62" s="62" t="s">
        <v>605</v>
      </c>
      <c r="F62" s="57">
        <v>20</v>
      </c>
      <c r="G62" s="62" t="s">
        <v>397</v>
      </c>
    </row>
    <row r="63" spans="1:7">
      <c r="A63" s="64" t="s">
        <v>199</v>
      </c>
      <c r="B63" s="57" t="s">
        <v>177</v>
      </c>
      <c r="C63" s="62" t="s">
        <v>145</v>
      </c>
      <c r="D63" s="57" t="s">
        <v>149</v>
      </c>
      <c r="E63" s="62" t="s">
        <v>605</v>
      </c>
      <c r="F63" s="57">
        <v>4</v>
      </c>
      <c r="G63" s="62" t="s">
        <v>397</v>
      </c>
    </row>
    <row r="64" spans="1:7">
      <c r="A64" s="64" t="s">
        <v>200</v>
      </c>
      <c r="B64" s="57" t="s">
        <v>177</v>
      </c>
      <c r="C64" s="62" t="s">
        <v>145</v>
      </c>
      <c r="D64" s="57" t="s">
        <v>149</v>
      </c>
      <c r="E64" s="62" t="s">
        <v>605</v>
      </c>
      <c r="F64" s="57">
        <v>8</v>
      </c>
      <c r="G64" s="62" t="s">
        <v>397</v>
      </c>
    </row>
    <row r="65" spans="1:7">
      <c r="A65" s="64" t="s">
        <v>201</v>
      </c>
      <c r="B65" s="57" t="s">
        <v>177</v>
      </c>
      <c r="C65" s="62" t="s">
        <v>145</v>
      </c>
      <c r="D65" s="57" t="s">
        <v>149</v>
      </c>
      <c r="E65" s="62" t="s">
        <v>605</v>
      </c>
      <c r="F65" s="57">
        <v>9</v>
      </c>
      <c r="G65" s="62" t="s">
        <v>397</v>
      </c>
    </row>
    <row r="66" spans="1:7">
      <c r="A66" s="64" t="s">
        <v>202</v>
      </c>
      <c r="B66" s="57" t="s">
        <v>177</v>
      </c>
      <c r="C66" s="62" t="s">
        <v>145</v>
      </c>
      <c r="D66" s="57" t="s">
        <v>149</v>
      </c>
      <c r="E66" s="62" t="s">
        <v>605</v>
      </c>
      <c r="F66" s="57">
        <v>2</v>
      </c>
      <c r="G66" s="62" t="s">
        <v>397</v>
      </c>
    </row>
    <row r="67" spans="1:7">
      <c r="A67" s="64" t="s">
        <v>203</v>
      </c>
      <c r="B67" s="57" t="s">
        <v>177</v>
      </c>
      <c r="C67" s="62" t="s">
        <v>145</v>
      </c>
      <c r="D67" s="57" t="s">
        <v>149</v>
      </c>
      <c r="E67" s="62" t="s">
        <v>605</v>
      </c>
      <c r="F67" s="57">
        <v>5</v>
      </c>
      <c r="G67" s="62" t="s">
        <v>397</v>
      </c>
    </row>
    <row r="68" spans="1:7">
      <c r="A68" s="64" t="s">
        <v>204</v>
      </c>
      <c r="B68" s="57" t="s">
        <v>177</v>
      </c>
      <c r="C68" s="62" t="s">
        <v>145</v>
      </c>
      <c r="D68" s="57" t="s">
        <v>149</v>
      </c>
      <c r="E68" s="62" t="s">
        <v>605</v>
      </c>
      <c r="F68" s="57">
        <v>3</v>
      </c>
      <c r="G68" s="62" t="s">
        <v>397</v>
      </c>
    </row>
    <row r="69" spans="1:7">
      <c r="A69" s="64" t="s">
        <v>205</v>
      </c>
      <c r="B69" s="57" t="s">
        <v>177</v>
      </c>
      <c r="C69" s="62" t="s">
        <v>145</v>
      </c>
      <c r="D69" s="57" t="s">
        <v>149</v>
      </c>
      <c r="E69" s="62" t="s">
        <v>605</v>
      </c>
      <c r="F69" s="57">
        <v>2</v>
      </c>
      <c r="G69" s="62" t="s">
        <v>397</v>
      </c>
    </row>
    <row r="70" spans="1:7">
      <c r="A70" s="64" t="s">
        <v>206</v>
      </c>
      <c r="B70" s="57" t="s">
        <v>177</v>
      </c>
      <c r="C70" s="62" t="s">
        <v>145</v>
      </c>
      <c r="D70" s="57" t="s">
        <v>146</v>
      </c>
      <c r="E70" s="62" t="s">
        <v>605</v>
      </c>
      <c r="F70" s="57">
        <v>4</v>
      </c>
      <c r="G70" s="62" t="s">
        <v>397</v>
      </c>
    </row>
    <row r="71" spans="1:7">
      <c r="A71" s="64" t="s">
        <v>207</v>
      </c>
      <c r="B71" s="57" t="s">
        <v>177</v>
      </c>
      <c r="C71" s="62" t="s">
        <v>145</v>
      </c>
      <c r="D71" s="57" t="s">
        <v>149</v>
      </c>
      <c r="E71" s="62" t="s">
        <v>605</v>
      </c>
      <c r="F71" s="57">
        <v>8</v>
      </c>
      <c r="G71" s="62" t="s">
        <v>397</v>
      </c>
    </row>
    <row r="72" spans="1:7">
      <c r="A72" s="64" t="s">
        <v>208</v>
      </c>
      <c r="B72" s="57" t="s">
        <v>177</v>
      </c>
      <c r="C72" s="62" t="s">
        <v>145</v>
      </c>
      <c r="D72" s="57" t="s">
        <v>149</v>
      </c>
      <c r="E72" s="62" t="s">
        <v>605</v>
      </c>
      <c r="F72" s="57">
        <v>7</v>
      </c>
      <c r="G72" s="62" t="s">
        <v>397</v>
      </c>
    </row>
    <row r="73" spans="1:7">
      <c r="A73" s="64" t="s">
        <v>209</v>
      </c>
      <c r="B73" s="57" t="s">
        <v>177</v>
      </c>
      <c r="C73" s="62" t="s">
        <v>145</v>
      </c>
      <c r="D73" s="57" t="s">
        <v>149</v>
      </c>
      <c r="E73" s="62" t="s">
        <v>605</v>
      </c>
      <c r="F73" s="57">
        <v>8</v>
      </c>
      <c r="G73" s="62" t="s">
        <v>397</v>
      </c>
    </row>
    <row r="74" spans="1:7">
      <c r="A74" s="64" t="s">
        <v>210</v>
      </c>
      <c r="B74" s="57" t="s">
        <v>177</v>
      </c>
      <c r="C74" s="62" t="s">
        <v>145</v>
      </c>
      <c r="D74" s="57" t="s">
        <v>149</v>
      </c>
      <c r="E74" s="62" t="s">
        <v>605</v>
      </c>
      <c r="F74" s="57">
        <v>4</v>
      </c>
      <c r="G74" s="62" t="s">
        <v>397</v>
      </c>
    </row>
    <row r="75" spans="1:7">
      <c r="A75" s="64" t="s">
        <v>211</v>
      </c>
      <c r="B75" s="57" t="s">
        <v>177</v>
      </c>
      <c r="C75" s="62" t="s">
        <v>145</v>
      </c>
      <c r="D75" s="57" t="s">
        <v>149</v>
      </c>
      <c r="E75" s="62" t="s">
        <v>605</v>
      </c>
      <c r="F75" s="57">
        <v>3</v>
      </c>
      <c r="G75" s="62" t="s">
        <v>397</v>
      </c>
    </row>
    <row r="76" spans="1:7">
      <c r="A76" s="64" t="s">
        <v>212</v>
      </c>
      <c r="B76" s="57" t="s">
        <v>177</v>
      </c>
      <c r="C76" s="62" t="s">
        <v>145</v>
      </c>
      <c r="D76" s="57" t="s">
        <v>149</v>
      </c>
      <c r="E76" s="62" t="s">
        <v>605</v>
      </c>
      <c r="F76" s="57">
        <v>5</v>
      </c>
      <c r="G76" s="62" t="s">
        <v>397</v>
      </c>
    </row>
    <row r="77" spans="1:7">
      <c r="A77" s="64" t="s">
        <v>213</v>
      </c>
      <c r="B77" s="57" t="s">
        <v>177</v>
      </c>
      <c r="C77" s="62" t="s">
        <v>145</v>
      </c>
      <c r="D77" s="57" t="s">
        <v>149</v>
      </c>
      <c r="E77" s="62" t="s">
        <v>605</v>
      </c>
      <c r="F77" s="57">
        <v>3</v>
      </c>
      <c r="G77" s="62" t="s">
        <v>397</v>
      </c>
    </row>
    <row r="78" spans="1:7">
      <c r="A78" s="64" t="s">
        <v>214</v>
      </c>
      <c r="B78" s="57" t="s">
        <v>177</v>
      </c>
      <c r="C78" s="62" t="s">
        <v>145</v>
      </c>
      <c r="D78" s="57" t="s">
        <v>149</v>
      </c>
      <c r="E78" s="62" t="s">
        <v>605</v>
      </c>
      <c r="F78" s="57">
        <v>7</v>
      </c>
      <c r="G78" s="62" t="s">
        <v>397</v>
      </c>
    </row>
    <row r="79" spans="1:7">
      <c r="A79" s="64" t="s">
        <v>215</v>
      </c>
      <c r="B79" s="57" t="s">
        <v>177</v>
      </c>
      <c r="C79" s="62" t="s">
        <v>145</v>
      </c>
      <c r="D79" s="57" t="s">
        <v>149</v>
      </c>
      <c r="E79" s="62" t="s">
        <v>605</v>
      </c>
      <c r="F79" s="57">
        <v>2</v>
      </c>
      <c r="G79" s="62" t="s">
        <v>397</v>
      </c>
    </row>
    <row r="80" spans="1:7">
      <c r="A80" s="64" t="s">
        <v>216</v>
      </c>
      <c r="B80" s="57" t="s">
        <v>177</v>
      </c>
      <c r="C80" s="62" t="s">
        <v>145</v>
      </c>
      <c r="D80" s="57" t="s">
        <v>149</v>
      </c>
      <c r="E80" s="62" t="s">
        <v>605</v>
      </c>
      <c r="F80" s="57">
        <v>3</v>
      </c>
      <c r="G80" s="62" t="s">
        <v>397</v>
      </c>
    </row>
    <row r="81" spans="1:7">
      <c r="A81" s="64" t="s">
        <v>217</v>
      </c>
      <c r="B81" s="57" t="s">
        <v>218</v>
      </c>
      <c r="C81" s="62" t="s">
        <v>145</v>
      </c>
      <c r="D81" s="57" t="s">
        <v>149</v>
      </c>
      <c r="E81" s="62" t="s">
        <v>605</v>
      </c>
      <c r="F81" s="57">
        <v>4</v>
      </c>
      <c r="G81" s="62" t="s">
        <v>397</v>
      </c>
    </row>
    <row r="82" spans="1:7">
      <c r="A82" s="64" t="s">
        <v>219</v>
      </c>
      <c r="B82" s="57" t="s">
        <v>218</v>
      </c>
      <c r="C82" s="62" t="s">
        <v>145</v>
      </c>
      <c r="D82" s="57" t="s">
        <v>149</v>
      </c>
      <c r="E82" s="62" t="s">
        <v>605</v>
      </c>
      <c r="F82" s="57">
        <v>2</v>
      </c>
      <c r="G82" s="62" t="s">
        <v>397</v>
      </c>
    </row>
    <row r="83" spans="1:7">
      <c r="A83" s="64" t="s">
        <v>220</v>
      </c>
      <c r="B83" s="57" t="s">
        <v>218</v>
      </c>
      <c r="C83" s="62" t="s">
        <v>145</v>
      </c>
      <c r="D83" s="57" t="s">
        <v>149</v>
      </c>
      <c r="E83" s="62" t="s">
        <v>605</v>
      </c>
      <c r="F83" s="57">
        <v>9</v>
      </c>
      <c r="G83" s="62" t="s">
        <v>397</v>
      </c>
    </row>
    <row r="84" spans="1:7">
      <c r="A84" s="64" t="s">
        <v>220</v>
      </c>
      <c r="B84" s="57" t="s">
        <v>218</v>
      </c>
      <c r="C84" s="62" t="s">
        <v>145</v>
      </c>
      <c r="D84" s="57" t="s">
        <v>147</v>
      </c>
      <c r="E84" s="62" t="s">
        <v>605</v>
      </c>
      <c r="F84" s="57">
        <v>1</v>
      </c>
      <c r="G84" s="62" t="s">
        <v>397</v>
      </c>
    </row>
    <row r="85" spans="1:7">
      <c r="A85" s="64" t="s">
        <v>221</v>
      </c>
      <c r="B85" s="57" t="s">
        <v>218</v>
      </c>
      <c r="C85" s="62" t="s">
        <v>145</v>
      </c>
      <c r="D85" s="57" t="s">
        <v>149</v>
      </c>
      <c r="E85" s="62" t="s">
        <v>605</v>
      </c>
      <c r="F85" s="57">
        <v>5</v>
      </c>
      <c r="G85" s="62" t="s">
        <v>397</v>
      </c>
    </row>
    <row r="86" spans="1:7">
      <c r="A86" s="64" t="s">
        <v>221</v>
      </c>
      <c r="B86" s="57" t="s">
        <v>218</v>
      </c>
      <c r="C86" s="62" t="s">
        <v>145</v>
      </c>
      <c r="D86" s="57" t="s">
        <v>146</v>
      </c>
      <c r="E86" s="62" t="s">
        <v>605</v>
      </c>
      <c r="F86" s="57">
        <v>4</v>
      </c>
      <c r="G86" s="62" t="s">
        <v>397</v>
      </c>
    </row>
    <row r="87" spans="1:7">
      <c r="A87" s="64" t="s">
        <v>222</v>
      </c>
      <c r="B87" s="57" t="s">
        <v>218</v>
      </c>
      <c r="C87" s="62" t="s">
        <v>145</v>
      </c>
      <c r="D87" s="57" t="s">
        <v>149</v>
      </c>
      <c r="E87" s="62" t="s">
        <v>605</v>
      </c>
      <c r="F87" s="57">
        <v>6</v>
      </c>
      <c r="G87" s="62" t="s">
        <v>397</v>
      </c>
    </row>
    <row r="88" spans="1:7">
      <c r="A88" s="64" t="s">
        <v>223</v>
      </c>
      <c r="B88" s="57" t="s">
        <v>218</v>
      </c>
      <c r="C88" s="62" t="s">
        <v>145</v>
      </c>
      <c r="D88" s="57" t="s">
        <v>149</v>
      </c>
      <c r="E88" s="62" t="s">
        <v>605</v>
      </c>
      <c r="F88" s="57">
        <v>7</v>
      </c>
      <c r="G88" s="62" t="s">
        <v>397</v>
      </c>
    </row>
    <row r="89" spans="1:7">
      <c r="A89" s="64" t="s">
        <v>223</v>
      </c>
      <c r="B89" s="57" t="s">
        <v>218</v>
      </c>
      <c r="C89" s="62" t="s">
        <v>145</v>
      </c>
      <c r="D89" s="57" t="s">
        <v>146</v>
      </c>
      <c r="E89" s="62" t="s">
        <v>605</v>
      </c>
      <c r="F89" s="57">
        <v>1</v>
      </c>
      <c r="G89" s="62" t="s">
        <v>397</v>
      </c>
    </row>
    <row r="90" spans="1:7">
      <c r="A90" s="64" t="s">
        <v>223</v>
      </c>
      <c r="B90" s="57" t="s">
        <v>218</v>
      </c>
      <c r="C90" s="62" t="s">
        <v>145</v>
      </c>
      <c r="D90" s="57" t="s">
        <v>224</v>
      </c>
      <c r="E90" s="62" t="s">
        <v>605</v>
      </c>
      <c r="F90" s="57">
        <v>1</v>
      </c>
      <c r="G90" s="62" t="s">
        <v>397</v>
      </c>
    </row>
    <row r="91" spans="1:7">
      <c r="A91" s="64" t="s">
        <v>225</v>
      </c>
      <c r="B91" s="57" t="s">
        <v>218</v>
      </c>
      <c r="C91" s="62" t="s">
        <v>145</v>
      </c>
      <c r="D91" s="57" t="s">
        <v>149</v>
      </c>
      <c r="E91" s="62" t="s">
        <v>605</v>
      </c>
      <c r="F91" s="57">
        <v>2</v>
      </c>
      <c r="G91" s="62" t="s">
        <v>397</v>
      </c>
    </row>
    <row r="92" spans="1:7">
      <c r="A92" s="64" t="s">
        <v>226</v>
      </c>
      <c r="B92" s="57" t="s">
        <v>218</v>
      </c>
      <c r="C92" s="62" t="s">
        <v>145</v>
      </c>
      <c r="D92" s="57" t="s">
        <v>149</v>
      </c>
      <c r="E92" s="62" t="s">
        <v>605</v>
      </c>
      <c r="F92" s="57">
        <v>2</v>
      </c>
      <c r="G92" s="62" t="s">
        <v>397</v>
      </c>
    </row>
    <row r="93" spans="1:7">
      <c r="A93" s="64" t="s">
        <v>227</v>
      </c>
      <c r="B93" s="57" t="s">
        <v>218</v>
      </c>
      <c r="C93" s="62" t="s">
        <v>145</v>
      </c>
      <c r="D93" s="57" t="s">
        <v>149</v>
      </c>
      <c r="E93" s="62" t="s">
        <v>605</v>
      </c>
      <c r="F93" s="57">
        <v>2</v>
      </c>
      <c r="G93" s="62" t="s">
        <v>397</v>
      </c>
    </row>
    <row r="94" spans="1:7">
      <c r="A94" s="64" t="s">
        <v>228</v>
      </c>
      <c r="B94" s="57" t="s">
        <v>218</v>
      </c>
      <c r="C94" s="62" t="s">
        <v>145</v>
      </c>
      <c r="D94" s="57" t="s">
        <v>149</v>
      </c>
      <c r="E94" s="62" t="s">
        <v>605</v>
      </c>
      <c r="F94" s="57">
        <v>10</v>
      </c>
      <c r="G94" s="62" t="s">
        <v>397</v>
      </c>
    </row>
    <row r="95" spans="1:7">
      <c r="A95" s="64" t="s">
        <v>229</v>
      </c>
      <c r="B95" s="57" t="s">
        <v>218</v>
      </c>
      <c r="C95" s="62" t="s">
        <v>145</v>
      </c>
      <c r="D95" s="57" t="s">
        <v>149</v>
      </c>
      <c r="E95" s="62" t="s">
        <v>605</v>
      </c>
      <c r="F95" s="57">
        <v>5</v>
      </c>
      <c r="G95" s="62" t="s">
        <v>397</v>
      </c>
    </row>
    <row r="96" spans="1:7">
      <c r="A96" s="64" t="s">
        <v>230</v>
      </c>
      <c r="B96" s="57" t="s">
        <v>218</v>
      </c>
      <c r="C96" s="62" t="s">
        <v>145</v>
      </c>
      <c r="D96" s="57" t="s">
        <v>149</v>
      </c>
      <c r="E96" s="62" t="s">
        <v>605</v>
      </c>
      <c r="F96" s="57">
        <v>10</v>
      </c>
      <c r="G96" s="62" t="s">
        <v>397</v>
      </c>
    </row>
    <row r="97" spans="1:7">
      <c r="A97" s="64" t="s">
        <v>230</v>
      </c>
      <c r="B97" s="57" t="s">
        <v>218</v>
      </c>
      <c r="C97" s="62" t="s">
        <v>145</v>
      </c>
      <c r="D97" s="57" t="s">
        <v>146</v>
      </c>
      <c r="E97" s="62" t="s">
        <v>605</v>
      </c>
      <c r="F97" s="57">
        <v>2</v>
      </c>
      <c r="G97" s="62" t="s">
        <v>397</v>
      </c>
    </row>
    <row r="98" spans="1:7">
      <c r="A98" s="64" t="s">
        <v>231</v>
      </c>
      <c r="B98" s="57" t="s">
        <v>218</v>
      </c>
      <c r="C98" s="62" t="s">
        <v>145</v>
      </c>
      <c r="D98" s="57" t="s">
        <v>149</v>
      </c>
      <c r="E98" s="62" t="s">
        <v>605</v>
      </c>
      <c r="F98" s="57">
        <v>8</v>
      </c>
      <c r="G98" s="62" t="s">
        <v>397</v>
      </c>
    </row>
    <row r="99" spans="1:7">
      <c r="A99" s="64" t="s">
        <v>231</v>
      </c>
      <c r="B99" s="57" t="s">
        <v>218</v>
      </c>
      <c r="C99" s="62" t="s">
        <v>145</v>
      </c>
      <c r="D99" s="57" t="s">
        <v>146</v>
      </c>
      <c r="E99" s="62" t="s">
        <v>605</v>
      </c>
      <c r="F99" s="57">
        <v>4</v>
      </c>
      <c r="G99" s="62" t="s">
        <v>397</v>
      </c>
    </row>
    <row r="100" spans="1:7">
      <c r="A100" s="64" t="s">
        <v>232</v>
      </c>
      <c r="B100" s="57" t="s">
        <v>218</v>
      </c>
      <c r="C100" s="62" t="s">
        <v>145</v>
      </c>
      <c r="D100" s="57" t="s">
        <v>149</v>
      </c>
      <c r="E100" s="62" t="s">
        <v>605</v>
      </c>
      <c r="F100" s="57">
        <v>3</v>
      </c>
      <c r="G100" s="62" t="s">
        <v>397</v>
      </c>
    </row>
    <row r="101" spans="1:7">
      <c r="A101" s="64" t="s">
        <v>233</v>
      </c>
      <c r="B101" s="57" t="s">
        <v>218</v>
      </c>
      <c r="C101" s="62" t="s">
        <v>145</v>
      </c>
      <c r="D101" s="57" t="s">
        <v>149</v>
      </c>
      <c r="E101" s="62" t="s">
        <v>605</v>
      </c>
      <c r="F101" s="57">
        <v>3</v>
      </c>
      <c r="G101" s="62" t="s">
        <v>397</v>
      </c>
    </row>
    <row r="102" spans="1:7">
      <c r="A102" s="64" t="s">
        <v>233</v>
      </c>
      <c r="B102" s="57" t="s">
        <v>218</v>
      </c>
      <c r="C102" s="62" t="s">
        <v>145</v>
      </c>
      <c r="D102" s="57" t="s">
        <v>146</v>
      </c>
      <c r="E102" s="62" t="s">
        <v>605</v>
      </c>
      <c r="F102" s="57">
        <v>1</v>
      </c>
      <c r="G102" s="62" t="s">
        <v>397</v>
      </c>
    </row>
    <row r="103" spans="1:7">
      <c r="A103" s="64" t="s">
        <v>234</v>
      </c>
      <c r="B103" s="57" t="s">
        <v>218</v>
      </c>
      <c r="C103" s="62" t="s">
        <v>145</v>
      </c>
      <c r="D103" s="57" t="s">
        <v>149</v>
      </c>
      <c r="E103" s="62" t="s">
        <v>605</v>
      </c>
      <c r="F103" s="57">
        <v>3</v>
      </c>
      <c r="G103" s="62" t="s">
        <v>397</v>
      </c>
    </row>
    <row r="104" spans="1:7">
      <c r="A104" s="64" t="s">
        <v>235</v>
      </c>
      <c r="B104" s="57" t="s">
        <v>218</v>
      </c>
      <c r="C104" s="62" t="s">
        <v>145</v>
      </c>
      <c r="D104" s="57" t="s">
        <v>149</v>
      </c>
      <c r="E104" s="62" t="s">
        <v>605</v>
      </c>
      <c r="F104" s="57">
        <v>3</v>
      </c>
      <c r="G104" s="62" t="s">
        <v>397</v>
      </c>
    </row>
    <row r="105" spans="1:7">
      <c r="A105" s="64" t="s">
        <v>235</v>
      </c>
      <c r="B105" s="57" t="s">
        <v>218</v>
      </c>
      <c r="C105" s="62" t="s">
        <v>145</v>
      </c>
      <c r="D105" s="57" t="s">
        <v>146</v>
      </c>
      <c r="E105" s="62" t="s">
        <v>605</v>
      </c>
      <c r="F105" s="57">
        <v>1</v>
      </c>
      <c r="G105" s="62" t="s">
        <v>397</v>
      </c>
    </row>
    <row r="106" spans="1:7">
      <c r="A106" s="64" t="s">
        <v>236</v>
      </c>
      <c r="B106" s="57" t="s">
        <v>218</v>
      </c>
      <c r="C106" s="62" t="s">
        <v>145</v>
      </c>
      <c r="D106" s="57" t="s">
        <v>149</v>
      </c>
      <c r="E106" s="62" t="s">
        <v>605</v>
      </c>
      <c r="F106" s="57">
        <v>14</v>
      </c>
      <c r="G106" s="62" t="s">
        <v>397</v>
      </c>
    </row>
    <row r="107" spans="1:7">
      <c r="A107" s="64" t="s">
        <v>237</v>
      </c>
      <c r="B107" s="57" t="s">
        <v>218</v>
      </c>
      <c r="C107" s="62" t="s">
        <v>145</v>
      </c>
      <c r="D107" s="57" t="s">
        <v>149</v>
      </c>
      <c r="E107" s="62" t="s">
        <v>605</v>
      </c>
      <c r="F107" s="57">
        <v>1</v>
      </c>
      <c r="G107" s="62" t="s">
        <v>397</v>
      </c>
    </row>
    <row r="108" spans="1:7">
      <c r="A108" s="64" t="s">
        <v>238</v>
      </c>
      <c r="B108" s="57" t="s">
        <v>218</v>
      </c>
      <c r="C108" s="62" t="s">
        <v>145</v>
      </c>
      <c r="D108" s="57" t="s">
        <v>149</v>
      </c>
      <c r="E108" s="62" t="s">
        <v>605</v>
      </c>
      <c r="F108" s="57">
        <v>3</v>
      </c>
      <c r="G108" s="62" t="s">
        <v>397</v>
      </c>
    </row>
    <row r="109" spans="1:7">
      <c r="A109" s="64" t="s">
        <v>239</v>
      </c>
      <c r="B109" s="57" t="str">
        <f>$B$112</f>
        <v xml:space="preserve">BOM JESUS </v>
      </c>
      <c r="C109" s="62" t="s">
        <v>145</v>
      </c>
      <c r="D109" s="57" t="s">
        <v>149</v>
      </c>
      <c r="E109" s="62" t="s">
        <v>605</v>
      </c>
      <c r="F109" s="57">
        <v>13</v>
      </c>
      <c r="G109" s="62" t="s">
        <v>397</v>
      </c>
    </row>
    <row r="110" spans="1:7">
      <c r="A110" s="64" t="s">
        <v>239</v>
      </c>
      <c r="B110" s="57" t="str">
        <f>$B$112</f>
        <v xml:space="preserve">BOM JESUS </v>
      </c>
      <c r="C110" s="62" t="s">
        <v>145</v>
      </c>
      <c r="D110" s="57" t="s">
        <v>146</v>
      </c>
      <c r="E110" s="62" t="s">
        <v>605</v>
      </c>
      <c r="F110" s="57">
        <v>2</v>
      </c>
      <c r="G110" s="62" t="s">
        <v>397</v>
      </c>
    </row>
    <row r="111" spans="1:7">
      <c r="A111" s="64" t="s">
        <v>240</v>
      </c>
      <c r="B111" s="57" t="s">
        <v>218</v>
      </c>
      <c r="C111" s="62" t="s">
        <v>145</v>
      </c>
      <c r="D111" s="57" t="s">
        <v>149</v>
      </c>
      <c r="E111" s="62" t="s">
        <v>605</v>
      </c>
      <c r="F111" s="57">
        <v>7</v>
      </c>
      <c r="G111" s="62" t="s">
        <v>397</v>
      </c>
    </row>
    <row r="112" spans="1:7">
      <c r="A112" s="64" t="s">
        <v>241</v>
      </c>
      <c r="B112" s="57" t="s">
        <v>218</v>
      </c>
      <c r="C112" s="62" t="s">
        <v>145</v>
      </c>
      <c r="D112" s="57" t="s">
        <v>149</v>
      </c>
      <c r="E112" s="62" t="s">
        <v>605</v>
      </c>
      <c r="F112" s="57">
        <v>0</v>
      </c>
      <c r="G112" s="62" t="s">
        <v>397</v>
      </c>
    </row>
    <row r="113" spans="1:7">
      <c r="A113" s="64" t="s">
        <v>242</v>
      </c>
      <c r="B113" s="57" t="s">
        <v>218</v>
      </c>
      <c r="C113" s="62" t="s">
        <v>145</v>
      </c>
      <c r="D113" s="57" t="s">
        <v>149</v>
      </c>
      <c r="E113" s="62" t="s">
        <v>605</v>
      </c>
      <c r="F113" s="57">
        <v>2</v>
      </c>
      <c r="G113" s="62" t="s">
        <v>397</v>
      </c>
    </row>
    <row r="114" spans="1:7">
      <c r="A114" s="64" t="s">
        <v>243</v>
      </c>
      <c r="B114" s="57" t="s">
        <v>218</v>
      </c>
      <c r="C114" s="62" t="s">
        <v>145</v>
      </c>
      <c r="D114" s="57" t="s">
        <v>146</v>
      </c>
      <c r="E114" s="62" t="s">
        <v>605</v>
      </c>
      <c r="F114" s="57">
        <v>4</v>
      </c>
      <c r="G114" s="62" t="s">
        <v>397</v>
      </c>
    </row>
    <row r="115" spans="1:7">
      <c r="A115" s="64" t="s">
        <v>244</v>
      </c>
      <c r="B115" s="57" t="s">
        <v>218</v>
      </c>
      <c r="C115" s="62" t="s">
        <v>145</v>
      </c>
      <c r="D115" s="57" t="s">
        <v>149</v>
      </c>
      <c r="E115" s="62" t="s">
        <v>605</v>
      </c>
      <c r="F115" s="57">
        <v>3</v>
      </c>
      <c r="G115" s="62" t="s">
        <v>397</v>
      </c>
    </row>
    <row r="116" spans="1:7">
      <c r="A116" s="64" t="s">
        <v>244</v>
      </c>
      <c r="B116" s="57" t="s">
        <v>218</v>
      </c>
      <c r="C116" s="62" t="s">
        <v>145</v>
      </c>
      <c r="D116" s="57" t="s">
        <v>245</v>
      </c>
      <c r="E116" s="62" t="s">
        <v>605</v>
      </c>
      <c r="F116" s="57">
        <v>1</v>
      </c>
      <c r="G116" s="62" t="s">
        <v>397</v>
      </c>
    </row>
    <row r="117" spans="1:7">
      <c r="A117" s="64" t="s">
        <v>246</v>
      </c>
      <c r="B117" s="57" t="s">
        <v>218</v>
      </c>
      <c r="C117" s="62" t="s">
        <v>145</v>
      </c>
      <c r="D117" s="57" t="s">
        <v>245</v>
      </c>
      <c r="E117" s="62" t="s">
        <v>605</v>
      </c>
      <c r="F117" s="57">
        <v>2</v>
      </c>
      <c r="G117" s="62" t="s">
        <v>397</v>
      </c>
    </row>
    <row r="118" spans="1:7">
      <c r="A118" s="64" t="s">
        <v>246</v>
      </c>
      <c r="B118" s="57" t="s">
        <v>218</v>
      </c>
      <c r="C118" s="62" t="s">
        <v>145</v>
      </c>
      <c r="D118" s="57" t="s">
        <v>147</v>
      </c>
      <c r="E118" s="62" t="s">
        <v>605</v>
      </c>
      <c r="F118" s="57">
        <v>3</v>
      </c>
      <c r="G118" s="62" t="s">
        <v>397</v>
      </c>
    </row>
    <row r="119" spans="1:7">
      <c r="A119" s="64" t="s">
        <v>247</v>
      </c>
      <c r="B119" s="57" t="s">
        <v>218</v>
      </c>
      <c r="C119" s="62" t="s">
        <v>145</v>
      </c>
      <c r="D119" s="57" t="s">
        <v>147</v>
      </c>
      <c r="E119" s="62" t="s">
        <v>605</v>
      </c>
      <c r="F119" s="57">
        <v>1</v>
      </c>
      <c r="G119" s="62" t="s">
        <v>397</v>
      </c>
    </row>
    <row r="120" spans="1:7">
      <c r="A120" s="64" t="s">
        <v>248</v>
      </c>
      <c r="B120" s="57" t="s">
        <v>249</v>
      </c>
      <c r="C120" s="62" t="s">
        <v>145</v>
      </c>
      <c r="D120" s="57" t="s">
        <v>149</v>
      </c>
      <c r="E120" s="62" t="s">
        <v>605</v>
      </c>
      <c r="F120" s="57">
        <v>3</v>
      </c>
      <c r="G120" s="62" t="s">
        <v>397</v>
      </c>
    </row>
    <row r="121" spans="1:7">
      <c r="A121" s="64" t="s">
        <v>250</v>
      </c>
      <c r="B121" s="57" t="s">
        <v>249</v>
      </c>
      <c r="C121" s="62" t="s">
        <v>145</v>
      </c>
      <c r="D121" s="57" t="s">
        <v>149</v>
      </c>
      <c r="E121" s="62" t="s">
        <v>605</v>
      </c>
      <c r="F121" s="57">
        <v>3</v>
      </c>
      <c r="G121" s="62" t="s">
        <v>397</v>
      </c>
    </row>
    <row r="122" spans="1:7">
      <c r="A122" s="64" t="s">
        <v>250</v>
      </c>
      <c r="B122" s="57" t="s">
        <v>249</v>
      </c>
      <c r="C122" s="62" t="s">
        <v>145</v>
      </c>
      <c r="D122" s="57" t="s">
        <v>146</v>
      </c>
      <c r="E122" s="62" t="s">
        <v>605</v>
      </c>
      <c r="F122" s="57">
        <v>3</v>
      </c>
      <c r="G122" s="62" t="s">
        <v>397</v>
      </c>
    </row>
    <row r="123" spans="1:7">
      <c r="A123" s="64" t="s">
        <v>251</v>
      </c>
      <c r="B123" s="57" t="s">
        <v>249</v>
      </c>
      <c r="C123" s="62" t="s">
        <v>145</v>
      </c>
      <c r="D123" s="57" t="s">
        <v>146</v>
      </c>
      <c r="E123" s="62" t="s">
        <v>605</v>
      </c>
      <c r="F123" s="57">
        <v>6</v>
      </c>
      <c r="G123" s="62" t="s">
        <v>397</v>
      </c>
    </row>
    <row r="124" spans="1:7">
      <c r="A124" s="64" t="s">
        <v>252</v>
      </c>
      <c r="B124" s="57" t="s">
        <v>249</v>
      </c>
      <c r="C124" s="62" t="s">
        <v>145</v>
      </c>
      <c r="D124" s="57" t="s">
        <v>146</v>
      </c>
      <c r="E124" s="62" t="s">
        <v>605</v>
      </c>
      <c r="F124" s="57">
        <v>9</v>
      </c>
      <c r="G124" s="62" t="s">
        <v>397</v>
      </c>
    </row>
    <row r="125" spans="1:7">
      <c r="A125" s="64" t="s">
        <v>253</v>
      </c>
      <c r="B125" s="57" t="s">
        <v>249</v>
      </c>
      <c r="C125" s="62" t="s">
        <v>145</v>
      </c>
      <c r="D125" s="57" t="s">
        <v>146</v>
      </c>
      <c r="E125" s="62" t="s">
        <v>605</v>
      </c>
      <c r="F125" s="57">
        <v>8</v>
      </c>
      <c r="G125" s="62" t="s">
        <v>397</v>
      </c>
    </row>
    <row r="126" spans="1:7">
      <c r="A126" s="64" t="s">
        <v>253</v>
      </c>
      <c r="B126" s="57" t="s">
        <v>249</v>
      </c>
      <c r="C126" s="62" t="s">
        <v>145</v>
      </c>
      <c r="D126" s="57" t="s">
        <v>149</v>
      </c>
      <c r="E126" s="62" t="s">
        <v>605</v>
      </c>
      <c r="F126" s="57">
        <v>1</v>
      </c>
      <c r="G126" s="62" t="s">
        <v>397</v>
      </c>
    </row>
    <row r="127" spans="1:7">
      <c r="A127" s="64" t="s">
        <v>254</v>
      </c>
      <c r="B127" s="57" t="s">
        <v>249</v>
      </c>
      <c r="C127" s="62" t="s">
        <v>145</v>
      </c>
      <c r="D127" s="57" t="s">
        <v>146</v>
      </c>
      <c r="E127" s="62" t="s">
        <v>605</v>
      </c>
      <c r="F127" s="57">
        <v>9</v>
      </c>
      <c r="G127" s="62" t="s">
        <v>397</v>
      </c>
    </row>
    <row r="128" spans="1:7">
      <c r="A128" s="64" t="s">
        <v>255</v>
      </c>
      <c r="B128" s="57" t="s">
        <v>249</v>
      </c>
      <c r="C128" s="62" t="s">
        <v>145</v>
      </c>
      <c r="D128" s="57" t="s">
        <v>146</v>
      </c>
      <c r="E128" s="62" t="s">
        <v>605</v>
      </c>
      <c r="F128" s="57">
        <v>2</v>
      </c>
      <c r="G128" s="62" t="s">
        <v>397</v>
      </c>
    </row>
    <row r="129" spans="1:7">
      <c r="A129" s="64" t="s">
        <v>256</v>
      </c>
      <c r="B129" s="57" t="s">
        <v>249</v>
      </c>
      <c r="C129" s="62" t="s">
        <v>145</v>
      </c>
      <c r="D129" s="57" t="s">
        <v>146</v>
      </c>
      <c r="E129" s="62" t="s">
        <v>605</v>
      </c>
      <c r="F129" s="57">
        <v>3</v>
      </c>
      <c r="G129" s="62" t="s">
        <v>397</v>
      </c>
    </row>
    <row r="130" spans="1:7">
      <c r="A130" s="64" t="s">
        <v>257</v>
      </c>
      <c r="B130" s="57" t="s">
        <v>249</v>
      </c>
      <c r="C130" s="62" t="s">
        <v>145</v>
      </c>
      <c r="D130" s="57" t="s">
        <v>146</v>
      </c>
      <c r="E130" s="62" t="s">
        <v>605</v>
      </c>
      <c r="F130" s="57">
        <v>3</v>
      </c>
      <c r="G130" s="62" t="s">
        <v>397</v>
      </c>
    </row>
    <row r="131" spans="1:7">
      <c r="A131" s="64" t="s">
        <v>258</v>
      </c>
      <c r="B131" s="57" t="s">
        <v>249</v>
      </c>
      <c r="C131" s="62" t="s">
        <v>145</v>
      </c>
      <c r="D131" s="57" t="s">
        <v>149</v>
      </c>
      <c r="E131" s="62" t="s">
        <v>605</v>
      </c>
      <c r="F131" s="57">
        <v>9</v>
      </c>
      <c r="G131" s="62" t="s">
        <v>397</v>
      </c>
    </row>
    <row r="132" spans="1:7">
      <c r="A132" s="64" t="s">
        <v>259</v>
      </c>
      <c r="B132" s="57" t="s">
        <v>249</v>
      </c>
      <c r="C132" s="62" t="s">
        <v>145</v>
      </c>
      <c r="D132" s="57" t="s">
        <v>146</v>
      </c>
      <c r="E132" s="62" t="s">
        <v>605</v>
      </c>
      <c r="F132" s="57">
        <v>7</v>
      </c>
      <c r="G132" s="62" t="s">
        <v>397</v>
      </c>
    </row>
    <row r="133" spans="1:7">
      <c r="A133" s="64" t="s">
        <v>259</v>
      </c>
      <c r="B133" s="57" t="s">
        <v>249</v>
      </c>
      <c r="C133" s="62" t="s">
        <v>145</v>
      </c>
      <c r="D133" s="57" t="s">
        <v>149</v>
      </c>
      <c r="E133" s="62" t="s">
        <v>605</v>
      </c>
      <c r="F133" s="57">
        <v>3</v>
      </c>
      <c r="G133" s="62" t="s">
        <v>397</v>
      </c>
    </row>
    <row r="134" spans="1:7">
      <c r="A134" s="64" t="s">
        <v>260</v>
      </c>
      <c r="B134" s="57" t="s">
        <v>249</v>
      </c>
      <c r="C134" s="62" t="s">
        <v>145</v>
      </c>
      <c r="D134" s="57" t="s">
        <v>261</v>
      </c>
      <c r="E134" s="62" t="s">
        <v>605</v>
      </c>
      <c r="F134" s="57">
        <v>20</v>
      </c>
      <c r="G134" s="62" t="s">
        <v>397</v>
      </c>
    </row>
    <row r="135" spans="1:7">
      <c r="A135" s="64" t="s">
        <v>262</v>
      </c>
      <c r="B135" s="57" t="s">
        <v>249</v>
      </c>
      <c r="C135" s="62" t="s">
        <v>145</v>
      </c>
      <c r="D135" s="57" t="s">
        <v>149</v>
      </c>
      <c r="E135" s="62" t="s">
        <v>605</v>
      </c>
      <c r="F135" s="57">
        <v>1</v>
      </c>
      <c r="G135" s="62" t="s">
        <v>397</v>
      </c>
    </row>
    <row r="136" spans="1:7">
      <c r="A136" s="64" t="s">
        <v>263</v>
      </c>
      <c r="B136" s="57" t="s">
        <v>249</v>
      </c>
      <c r="C136" s="62" t="s">
        <v>145</v>
      </c>
      <c r="D136" s="57" t="s">
        <v>146</v>
      </c>
      <c r="E136" s="62" t="s">
        <v>605</v>
      </c>
      <c r="F136" s="57">
        <v>2</v>
      </c>
      <c r="G136" s="62" t="s">
        <v>397</v>
      </c>
    </row>
    <row r="137" spans="1:7">
      <c r="A137" s="64" t="s">
        <v>264</v>
      </c>
      <c r="B137" s="57" t="s">
        <v>249</v>
      </c>
      <c r="C137" s="62" t="s">
        <v>145</v>
      </c>
      <c r="D137" s="57" t="s">
        <v>146</v>
      </c>
      <c r="E137" s="62" t="s">
        <v>605</v>
      </c>
      <c r="F137" s="57">
        <v>2</v>
      </c>
      <c r="G137" s="62" t="s">
        <v>397</v>
      </c>
    </row>
    <row r="138" spans="1:7">
      <c r="A138" s="64" t="s">
        <v>265</v>
      </c>
      <c r="B138" s="57" t="s">
        <v>249</v>
      </c>
      <c r="C138" s="62" t="s">
        <v>145</v>
      </c>
      <c r="D138" s="57" t="s">
        <v>146</v>
      </c>
      <c r="E138" s="62" t="s">
        <v>605</v>
      </c>
      <c r="F138" s="57">
        <v>2</v>
      </c>
      <c r="G138" s="62" t="s">
        <v>397</v>
      </c>
    </row>
    <row r="139" spans="1:7">
      <c r="A139" s="64" t="s">
        <v>266</v>
      </c>
      <c r="B139" s="57" t="s">
        <v>249</v>
      </c>
      <c r="C139" s="62" t="s">
        <v>145</v>
      </c>
      <c r="D139" s="57" t="s">
        <v>146</v>
      </c>
      <c r="E139" s="62" t="s">
        <v>605</v>
      </c>
      <c r="F139" s="57">
        <v>10</v>
      </c>
      <c r="G139" s="62" t="s">
        <v>397</v>
      </c>
    </row>
    <row r="140" spans="1:7">
      <c r="A140" s="64" t="s">
        <v>267</v>
      </c>
      <c r="B140" s="57" t="s">
        <v>249</v>
      </c>
      <c r="C140" s="62" t="s">
        <v>145</v>
      </c>
      <c r="D140" s="57" t="s">
        <v>146</v>
      </c>
      <c r="E140" s="62" t="s">
        <v>605</v>
      </c>
      <c r="F140" s="57">
        <v>12</v>
      </c>
      <c r="G140" s="62" t="s">
        <v>397</v>
      </c>
    </row>
    <row r="141" spans="1:7">
      <c r="A141" s="64" t="s">
        <v>268</v>
      </c>
      <c r="B141" s="57" t="s">
        <v>249</v>
      </c>
      <c r="C141" s="62" t="s">
        <v>145</v>
      </c>
      <c r="D141" s="57" t="s">
        <v>149</v>
      </c>
      <c r="E141" s="62" t="s">
        <v>605</v>
      </c>
      <c r="F141" s="57">
        <v>12</v>
      </c>
      <c r="G141" s="62" t="s">
        <v>397</v>
      </c>
    </row>
    <row r="142" spans="1:7">
      <c r="A142" s="64" t="s">
        <v>269</v>
      </c>
      <c r="B142" s="57" t="s">
        <v>249</v>
      </c>
      <c r="C142" s="62" t="s">
        <v>145</v>
      </c>
      <c r="D142" s="57" t="s">
        <v>149</v>
      </c>
      <c r="E142" s="62" t="s">
        <v>605</v>
      </c>
      <c r="F142" s="57">
        <v>9</v>
      </c>
      <c r="G142" s="62" t="s">
        <v>397</v>
      </c>
    </row>
    <row r="143" spans="1:7">
      <c r="A143" s="64" t="s">
        <v>270</v>
      </c>
      <c r="B143" s="57" t="s">
        <v>249</v>
      </c>
      <c r="C143" s="62" t="s">
        <v>145</v>
      </c>
      <c r="D143" s="57" t="s">
        <v>149</v>
      </c>
      <c r="E143" s="62" t="s">
        <v>605</v>
      </c>
      <c r="F143" s="57">
        <v>10</v>
      </c>
      <c r="G143" s="62" t="s">
        <v>397</v>
      </c>
    </row>
    <row r="144" spans="1:7">
      <c r="A144" s="64" t="s">
        <v>271</v>
      </c>
      <c r="B144" s="57" t="s">
        <v>249</v>
      </c>
      <c r="C144" s="62" t="s">
        <v>145</v>
      </c>
      <c r="D144" s="57" t="s">
        <v>149</v>
      </c>
      <c r="E144" s="62" t="s">
        <v>605</v>
      </c>
      <c r="F144" s="57">
        <v>5</v>
      </c>
      <c r="G144" s="62" t="s">
        <v>397</v>
      </c>
    </row>
    <row r="145" spans="1:7">
      <c r="A145" s="64" t="s">
        <v>271</v>
      </c>
      <c r="B145" s="57" t="s">
        <v>249</v>
      </c>
      <c r="C145" s="62" t="s">
        <v>145</v>
      </c>
      <c r="D145" s="57" t="s">
        <v>146</v>
      </c>
      <c r="E145" s="62" t="s">
        <v>605</v>
      </c>
      <c r="F145" s="57">
        <v>2</v>
      </c>
      <c r="G145" s="62" t="s">
        <v>397</v>
      </c>
    </row>
    <row r="146" spans="1:7">
      <c r="A146" s="64" t="s">
        <v>271</v>
      </c>
      <c r="B146" s="57" t="s">
        <v>249</v>
      </c>
      <c r="C146" s="62" t="s">
        <v>145</v>
      </c>
      <c r="D146" s="57" t="s">
        <v>261</v>
      </c>
      <c r="E146" s="62" t="s">
        <v>605</v>
      </c>
      <c r="F146" s="57">
        <v>1</v>
      </c>
      <c r="G146" s="62" t="s">
        <v>397</v>
      </c>
    </row>
    <row r="147" spans="1:7">
      <c r="A147" s="64" t="s">
        <v>272</v>
      </c>
      <c r="B147" s="57" t="s">
        <v>249</v>
      </c>
      <c r="C147" s="62" t="s">
        <v>145</v>
      </c>
      <c r="D147" s="57" t="s">
        <v>146</v>
      </c>
      <c r="E147" s="62" t="s">
        <v>605</v>
      </c>
      <c r="F147" s="57">
        <v>3</v>
      </c>
      <c r="G147" s="62" t="s">
        <v>397</v>
      </c>
    </row>
    <row r="148" spans="1:7">
      <c r="A148" s="64" t="s">
        <v>273</v>
      </c>
      <c r="B148" s="57" t="s">
        <v>249</v>
      </c>
      <c r="C148" s="62" t="s">
        <v>145</v>
      </c>
      <c r="D148" s="57" t="s">
        <v>146</v>
      </c>
      <c r="E148" s="62" t="s">
        <v>605</v>
      </c>
      <c r="F148" s="57">
        <v>1</v>
      </c>
      <c r="G148" s="62" t="s">
        <v>397</v>
      </c>
    </row>
    <row r="149" spans="1:7">
      <c r="A149" s="64" t="s">
        <v>274</v>
      </c>
      <c r="B149" s="57" t="s">
        <v>249</v>
      </c>
      <c r="C149" s="62" t="s">
        <v>145</v>
      </c>
      <c r="D149" s="57" t="s">
        <v>149</v>
      </c>
      <c r="E149" s="62" t="s">
        <v>605</v>
      </c>
      <c r="F149" s="57">
        <v>3</v>
      </c>
      <c r="G149" s="62" t="s">
        <v>397</v>
      </c>
    </row>
    <row r="150" spans="1:7">
      <c r="A150" s="64" t="s">
        <v>274</v>
      </c>
      <c r="B150" s="57" t="s">
        <v>249</v>
      </c>
      <c r="C150" s="62" t="s">
        <v>145</v>
      </c>
      <c r="D150" s="57" t="s">
        <v>146</v>
      </c>
      <c r="E150" s="62" t="s">
        <v>605</v>
      </c>
      <c r="F150" s="57">
        <v>2</v>
      </c>
      <c r="G150" s="62" t="s">
        <v>397</v>
      </c>
    </row>
    <row r="151" spans="1:7">
      <c r="A151" s="64" t="s">
        <v>275</v>
      </c>
      <c r="B151" s="57" t="s">
        <v>249</v>
      </c>
      <c r="C151" s="62" t="s">
        <v>145</v>
      </c>
      <c r="D151" s="57" t="s">
        <v>146</v>
      </c>
      <c r="E151" s="62" t="s">
        <v>605</v>
      </c>
      <c r="F151" s="57">
        <v>4</v>
      </c>
      <c r="G151" s="62" t="s">
        <v>397</v>
      </c>
    </row>
    <row r="152" spans="1:7">
      <c r="A152" s="64" t="s">
        <v>275</v>
      </c>
      <c r="B152" s="57" t="s">
        <v>249</v>
      </c>
      <c r="C152" s="62" t="s">
        <v>145</v>
      </c>
      <c r="D152" s="57" t="s">
        <v>149</v>
      </c>
      <c r="E152" s="62" t="s">
        <v>605</v>
      </c>
      <c r="F152" s="57">
        <v>2</v>
      </c>
      <c r="G152" s="62" t="s">
        <v>397</v>
      </c>
    </row>
    <row r="153" spans="1:7">
      <c r="A153" s="64" t="s">
        <v>276</v>
      </c>
      <c r="B153" s="57" t="s">
        <v>249</v>
      </c>
      <c r="C153" s="62" t="s">
        <v>145</v>
      </c>
      <c r="D153" s="57" t="s">
        <v>149</v>
      </c>
      <c r="E153" s="62" t="s">
        <v>605</v>
      </c>
      <c r="F153" s="57">
        <v>2</v>
      </c>
      <c r="G153" s="62" t="s">
        <v>397</v>
      </c>
    </row>
    <row r="154" spans="1:7">
      <c r="A154" s="64" t="s">
        <v>277</v>
      </c>
      <c r="B154" s="57" t="s">
        <v>249</v>
      </c>
      <c r="C154" s="62" t="s">
        <v>145</v>
      </c>
      <c r="D154" s="57" t="s">
        <v>278</v>
      </c>
      <c r="E154" s="62" t="s">
        <v>605</v>
      </c>
      <c r="F154" s="57">
        <v>3</v>
      </c>
      <c r="G154" s="62" t="s">
        <v>397</v>
      </c>
    </row>
    <row r="155" spans="1:7">
      <c r="A155" s="64" t="s">
        <v>277</v>
      </c>
      <c r="B155" s="57" t="s">
        <v>249</v>
      </c>
      <c r="C155" s="62" t="s">
        <v>145</v>
      </c>
      <c r="D155" s="57" t="s">
        <v>149</v>
      </c>
      <c r="E155" s="62" t="s">
        <v>605</v>
      </c>
      <c r="F155" s="57">
        <v>2</v>
      </c>
      <c r="G155" s="62" t="s">
        <v>397</v>
      </c>
    </row>
    <row r="156" spans="1:7">
      <c r="A156" s="64" t="s">
        <v>279</v>
      </c>
      <c r="B156" s="57" t="s">
        <v>249</v>
      </c>
      <c r="C156" s="62" t="s">
        <v>145</v>
      </c>
      <c r="D156" s="57" t="s">
        <v>149</v>
      </c>
      <c r="E156" s="62" t="s">
        <v>605</v>
      </c>
      <c r="F156" s="57">
        <v>10</v>
      </c>
      <c r="G156" s="62" t="s">
        <v>397</v>
      </c>
    </row>
    <row r="157" spans="1:7">
      <c r="A157" s="64" t="s">
        <v>280</v>
      </c>
      <c r="B157" s="57" t="s">
        <v>249</v>
      </c>
      <c r="C157" s="62" t="s">
        <v>145</v>
      </c>
      <c r="D157" s="57" t="s">
        <v>149</v>
      </c>
      <c r="E157" s="62" t="s">
        <v>605</v>
      </c>
      <c r="F157" s="57">
        <v>7</v>
      </c>
      <c r="G157" s="62" t="s">
        <v>397</v>
      </c>
    </row>
    <row r="158" spans="1:7">
      <c r="A158" s="64" t="s">
        <v>280</v>
      </c>
      <c r="B158" s="57" t="s">
        <v>249</v>
      </c>
      <c r="C158" s="62" t="s">
        <v>145</v>
      </c>
      <c r="D158" s="57" t="s">
        <v>278</v>
      </c>
      <c r="E158" s="62" t="s">
        <v>605</v>
      </c>
      <c r="F158" s="57">
        <v>2</v>
      </c>
      <c r="G158" s="62" t="s">
        <v>397</v>
      </c>
    </row>
    <row r="159" spans="1:7">
      <c r="A159" s="64" t="s">
        <v>281</v>
      </c>
      <c r="B159" s="57" t="s">
        <v>249</v>
      </c>
      <c r="C159" s="62" t="s">
        <v>145</v>
      </c>
      <c r="D159" s="57" t="s">
        <v>149</v>
      </c>
      <c r="E159" s="62" t="s">
        <v>605</v>
      </c>
      <c r="F159" s="57">
        <v>1</v>
      </c>
      <c r="G159" s="62" t="s">
        <v>397</v>
      </c>
    </row>
    <row r="160" spans="1:7">
      <c r="A160" s="64" t="s">
        <v>282</v>
      </c>
      <c r="B160" s="57" t="s">
        <v>249</v>
      </c>
      <c r="C160" s="62" t="s">
        <v>145</v>
      </c>
      <c r="D160" s="57" t="s">
        <v>149</v>
      </c>
      <c r="E160" s="62" t="s">
        <v>605</v>
      </c>
      <c r="F160" s="57">
        <v>6</v>
      </c>
      <c r="G160" s="62" t="s">
        <v>397</v>
      </c>
    </row>
    <row r="161" spans="1:7">
      <c r="A161" s="64" t="s">
        <v>282</v>
      </c>
      <c r="B161" s="57" t="s">
        <v>249</v>
      </c>
      <c r="C161" s="62" t="s">
        <v>145</v>
      </c>
      <c r="D161" s="57" t="s">
        <v>278</v>
      </c>
      <c r="E161" s="62" t="s">
        <v>605</v>
      </c>
      <c r="F161" s="57">
        <v>1</v>
      </c>
      <c r="G161" s="62" t="s">
        <v>397</v>
      </c>
    </row>
    <row r="162" spans="1:7">
      <c r="A162" s="64" t="s">
        <v>283</v>
      </c>
      <c r="B162" s="57" t="s">
        <v>249</v>
      </c>
      <c r="C162" s="62" t="s">
        <v>145</v>
      </c>
      <c r="D162" s="57" t="s">
        <v>149</v>
      </c>
      <c r="E162" s="62" t="s">
        <v>605</v>
      </c>
      <c r="F162" s="57">
        <v>12</v>
      </c>
      <c r="G162" s="62" t="s">
        <v>397</v>
      </c>
    </row>
    <row r="163" spans="1:7">
      <c r="A163" s="64" t="s">
        <v>284</v>
      </c>
      <c r="B163" s="57" t="s">
        <v>249</v>
      </c>
      <c r="C163" s="62" t="s">
        <v>145</v>
      </c>
      <c r="D163" s="57" t="s">
        <v>149</v>
      </c>
      <c r="E163" s="62" t="s">
        <v>605</v>
      </c>
      <c r="F163" s="57">
        <v>4</v>
      </c>
      <c r="G163" s="62" t="s">
        <v>397</v>
      </c>
    </row>
    <row r="164" spans="1:7">
      <c r="A164" s="64" t="s">
        <v>285</v>
      </c>
      <c r="B164" s="57" t="s">
        <v>249</v>
      </c>
      <c r="C164" s="62" t="s">
        <v>145</v>
      </c>
      <c r="D164" s="57" t="s">
        <v>149</v>
      </c>
      <c r="E164" s="62" t="s">
        <v>605</v>
      </c>
      <c r="F164" s="57">
        <v>9</v>
      </c>
      <c r="G164" s="62" t="s">
        <v>397</v>
      </c>
    </row>
    <row r="165" spans="1:7">
      <c r="A165" s="64" t="s">
        <v>286</v>
      </c>
      <c r="B165" s="57" t="s">
        <v>249</v>
      </c>
      <c r="C165" s="62" t="s">
        <v>145</v>
      </c>
      <c r="D165" s="57" t="s">
        <v>149</v>
      </c>
      <c r="E165" s="62" t="s">
        <v>605</v>
      </c>
      <c r="F165" s="57">
        <v>4</v>
      </c>
      <c r="G165" s="62" t="s">
        <v>397</v>
      </c>
    </row>
    <row r="166" spans="1:7">
      <c r="A166" s="64" t="s">
        <v>287</v>
      </c>
      <c r="B166" s="57" t="s">
        <v>249</v>
      </c>
      <c r="C166" s="62" t="s">
        <v>145</v>
      </c>
      <c r="D166" s="57" t="s">
        <v>149</v>
      </c>
      <c r="E166" s="62" t="s">
        <v>605</v>
      </c>
      <c r="F166" s="57">
        <v>8</v>
      </c>
      <c r="G166" s="62" t="s">
        <v>397</v>
      </c>
    </row>
    <row r="167" spans="1:7">
      <c r="A167" s="64" t="s">
        <v>288</v>
      </c>
      <c r="B167" s="57" t="s">
        <v>249</v>
      </c>
      <c r="C167" s="62" t="s">
        <v>145</v>
      </c>
      <c r="D167" s="57" t="s">
        <v>149</v>
      </c>
      <c r="E167" s="62" t="s">
        <v>605</v>
      </c>
      <c r="F167" s="57">
        <v>9</v>
      </c>
      <c r="G167" s="62" t="s">
        <v>397</v>
      </c>
    </row>
    <row r="168" spans="1:7">
      <c r="A168" s="64" t="s">
        <v>289</v>
      </c>
      <c r="B168" s="57" t="s">
        <v>249</v>
      </c>
      <c r="C168" s="62" t="s">
        <v>145</v>
      </c>
      <c r="D168" s="57" t="s">
        <v>149</v>
      </c>
      <c r="E168" s="62" t="s">
        <v>605</v>
      </c>
      <c r="F168" s="57">
        <v>3</v>
      </c>
      <c r="G168" s="62" t="s">
        <v>397</v>
      </c>
    </row>
    <row r="169" spans="1:7">
      <c r="A169" s="64" t="s">
        <v>290</v>
      </c>
      <c r="B169" s="57" t="s">
        <v>249</v>
      </c>
      <c r="C169" s="62" t="s">
        <v>145</v>
      </c>
      <c r="D169" s="57" t="s">
        <v>149</v>
      </c>
      <c r="E169" s="62" t="s">
        <v>605</v>
      </c>
      <c r="F169" s="57">
        <v>2</v>
      </c>
      <c r="G169" s="62" t="s">
        <v>397</v>
      </c>
    </row>
    <row r="170" spans="1:7">
      <c r="A170" s="64" t="s">
        <v>291</v>
      </c>
      <c r="B170" s="57" t="s">
        <v>249</v>
      </c>
      <c r="C170" s="62" t="s">
        <v>145</v>
      </c>
      <c r="D170" s="57" t="s">
        <v>149</v>
      </c>
      <c r="E170" s="62" t="s">
        <v>605</v>
      </c>
      <c r="F170" s="57">
        <v>1</v>
      </c>
      <c r="G170" s="62" t="s">
        <v>397</v>
      </c>
    </row>
    <row r="171" spans="1:7">
      <c r="A171" s="64" t="s">
        <v>292</v>
      </c>
      <c r="B171" s="57" t="s">
        <v>249</v>
      </c>
      <c r="C171" s="62" t="s">
        <v>145</v>
      </c>
      <c r="D171" s="57" t="s">
        <v>149</v>
      </c>
      <c r="E171" s="62" t="s">
        <v>605</v>
      </c>
      <c r="F171" s="57">
        <v>6</v>
      </c>
      <c r="G171" s="62" t="s">
        <v>397</v>
      </c>
    </row>
    <row r="172" spans="1:7">
      <c r="A172" s="64" t="s">
        <v>293</v>
      </c>
      <c r="B172" s="57" t="s">
        <v>249</v>
      </c>
      <c r="C172" s="62" t="s">
        <v>145</v>
      </c>
      <c r="D172" s="57" t="s">
        <v>149</v>
      </c>
      <c r="E172" s="62" t="s">
        <v>605</v>
      </c>
      <c r="F172" s="57">
        <v>7</v>
      </c>
      <c r="G172" s="62" t="s">
        <v>397</v>
      </c>
    </row>
    <row r="173" spans="1:7">
      <c r="A173" s="64" t="s">
        <v>294</v>
      </c>
      <c r="B173" s="57" t="s">
        <v>249</v>
      </c>
      <c r="C173" s="62" t="s">
        <v>145</v>
      </c>
      <c r="D173" s="57" t="s">
        <v>149</v>
      </c>
      <c r="E173" s="62" t="s">
        <v>605</v>
      </c>
      <c r="F173" s="57">
        <v>2</v>
      </c>
      <c r="G173" s="62" t="s">
        <v>397</v>
      </c>
    </row>
    <row r="174" spans="1:7">
      <c r="A174" s="64" t="s">
        <v>295</v>
      </c>
      <c r="B174" s="57" t="s">
        <v>249</v>
      </c>
      <c r="C174" s="62" t="s">
        <v>145</v>
      </c>
      <c r="D174" s="57" t="s">
        <v>149</v>
      </c>
      <c r="E174" s="62" t="s">
        <v>605</v>
      </c>
      <c r="F174" s="57">
        <v>2</v>
      </c>
      <c r="G174" s="62" t="s">
        <v>397</v>
      </c>
    </row>
    <row r="175" spans="1:7">
      <c r="A175" s="64" t="s">
        <v>295</v>
      </c>
      <c r="B175" s="57" t="s">
        <v>249</v>
      </c>
      <c r="C175" s="62" t="s">
        <v>145</v>
      </c>
      <c r="D175" s="57" t="s">
        <v>146</v>
      </c>
      <c r="E175" s="62" t="s">
        <v>605</v>
      </c>
      <c r="F175" s="57">
        <v>5</v>
      </c>
      <c r="G175" s="62" t="s">
        <v>397</v>
      </c>
    </row>
    <row r="176" spans="1:7">
      <c r="A176" s="64" t="s">
        <v>296</v>
      </c>
      <c r="B176" s="57" t="s">
        <v>249</v>
      </c>
      <c r="C176" s="62" t="s">
        <v>145</v>
      </c>
      <c r="D176" s="57" t="s">
        <v>149</v>
      </c>
      <c r="E176" s="62" t="s">
        <v>605</v>
      </c>
      <c r="F176" s="57">
        <v>13</v>
      </c>
      <c r="G176" s="62" t="s">
        <v>397</v>
      </c>
    </row>
    <row r="177" spans="1:7">
      <c r="A177" s="64" t="s">
        <v>296</v>
      </c>
      <c r="B177" s="57" t="s">
        <v>249</v>
      </c>
      <c r="C177" s="62" t="s">
        <v>145</v>
      </c>
      <c r="D177" s="57" t="s">
        <v>146</v>
      </c>
      <c r="E177" s="62" t="s">
        <v>605</v>
      </c>
      <c r="F177" s="57">
        <v>1</v>
      </c>
      <c r="G177" s="62" t="s">
        <v>397</v>
      </c>
    </row>
    <row r="178" spans="1:7">
      <c r="A178" s="64" t="s">
        <v>297</v>
      </c>
      <c r="B178" s="57" t="s">
        <v>249</v>
      </c>
      <c r="C178" s="62" t="s">
        <v>145</v>
      </c>
      <c r="D178" s="57" t="s">
        <v>149</v>
      </c>
      <c r="E178" s="62" t="s">
        <v>605</v>
      </c>
      <c r="F178" s="57">
        <v>9</v>
      </c>
      <c r="G178" s="62" t="s">
        <v>397</v>
      </c>
    </row>
    <row r="179" spans="1:7">
      <c r="A179" s="64" t="s">
        <v>298</v>
      </c>
      <c r="B179" s="57" t="s">
        <v>249</v>
      </c>
      <c r="C179" s="62" t="s">
        <v>145</v>
      </c>
      <c r="D179" s="57" t="s">
        <v>149</v>
      </c>
      <c r="E179" s="62" t="s">
        <v>605</v>
      </c>
      <c r="F179" s="57">
        <v>2</v>
      </c>
      <c r="G179" s="62" t="s">
        <v>397</v>
      </c>
    </row>
    <row r="180" spans="1:7">
      <c r="A180" s="20" t="s">
        <v>299</v>
      </c>
      <c r="B180" s="57" t="s">
        <v>249</v>
      </c>
      <c r="C180" s="62" t="s">
        <v>145</v>
      </c>
      <c r="D180" s="57" t="s">
        <v>149</v>
      </c>
      <c r="E180" s="62" t="s">
        <v>605</v>
      </c>
      <c r="F180" s="57">
        <v>2</v>
      </c>
      <c r="G180" s="62" t="s">
        <v>397</v>
      </c>
    </row>
    <row r="181" spans="1:7">
      <c r="A181" s="20" t="s">
        <v>300</v>
      </c>
      <c r="B181" s="57" t="s">
        <v>249</v>
      </c>
      <c r="C181" s="62" t="s">
        <v>145</v>
      </c>
      <c r="D181" s="57" t="s">
        <v>149</v>
      </c>
      <c r="E181" s="62" t="s">
        <v>605</v>
      </c>
      <c r="F181" s="57">
        <v>6</v>
      </c>
      <c r="G181" s="62" t="s">
        <v>397</v>
      </c>
    </row>
    <row r="182" spans="1:7">
      <c r="A182" s="20" t="s">
        <v>301</v>
      </c>
      <c r="B182" s="57" t="s">
        <v>249</v>
      </c>
      <c r="C182" s="62" t="s">
        <v>145</v>
      </c>
      <c r="D182" s="57" t="s">
        <v>147</v>
      </c>
      <c r="E182" s="62" t="s">
        <v>605</v>
      </c>
      <c r="F182" s="57">
        <v>3</v>
      </c>
      <c r="G182" s="62" t="s">
        <v>397</v>
      </c>
    </row>
    <row r="183" spans="1:7">
      <c r="A183" s="20" t="s">
        <v>301</v>
      </c>
      <c r="B183" s="57" t="s">
        <v>249</v>
      </c>
      <c r="C183" s="62" t="s">
        <v>145</v>
      </c>
      <c r="D183" s="57" t="s">
        <v>146</v>
      </c>
      <c r="E183" s="62" t="s">
        <v>605</v>
      </c>
      <c r="F183" s="57">
        <v>2</v>
      </c>
      <c r="G183" s="62" t="s">
        <v>397</v>
      </c>
    </row>
    <row r="184" spans="1:7">
      <c r="A184" s="20" t="s">
        <v>302</v>
      </c>
      <c r="B184" s="57" t="s">
        <v>249</v>
      </c>
      <c r="C184" s="62" t="s">
        <v>145</v>
      </c>
      <c r="D184" s="57" t="s">
        <v>147</v>
      </c>
      <c r="E184" s="62" t="s">
        <v>605</v>
      </c>
      <c r="F184" s="57">
        <v>1</v>
      </c>
      <c r="G184" s="62" t="s">
        <v>397</v>
      </c>
    </row>
    <row r="185" spans="1:7">
      <c r="A185" s="20" t="s">
        <v>303</v>
      </c>
      <c r="B185" s="57" t="s">
        <v>304</v>
      </c>
      <c r="C185" s="62" t="s">
        <v>145</v>
      </c>
      <c r="D185" s="57" t="s">
        <v>149</v>
      </c>
      <c r="E185" s="62" t="s">
        <v>605</v>
      </c>
      <c r="F185" s="57">
        <v>2</v>
      </c>
      <c r="G185" s="62" t="s">
        <v>397</v>
      </c>
    </row>
    <row r="186" spans="1:7">
      <c r="A186" s="20" t="s">
        <v>305</v>
      </c>
      <c r="B186" s="57" t="s">
        <v>304</v>
      </c>
      <c r="C186" s="62" t="s">
        <v>145</v>
      </c>
      <c r="D186" s="57" t="s">
        <v>146</v>
      </c>
      <c r="E186" s="62" t="s">
        <v>605</v>
      </c>
      <c r="F186" s="57">
        <v>3</v>
      </c>
      <c r="G186" s="62" t="s">
        <v>397</v>
      </c>
    </row>
    <row r="187" spans="1:7">
      <c r="A187" s="20" t="s">
        <v>305</v>
      </c>
      <c r="B187" s="57" t="s">
        <v>304</v>
      </c>
      <c r="C187" s="62" t="s">
        <v>145</v>
      </c>
      <c r="D187" s="57" t="s">
        <v>149</v>
      </c>
      <c r="E187" s="62" t="s">
        <v>605</v>
      </c>
      <c r="F187" s="57">
        <v>1</v>
      </c>
      <c r="G187" s="62" t="s">
        <v>397</v>
      </c>
    </row>
    <row r="188" spans="1:7">
      <c r="A188" s="20" t="s">
        <v>306</v>
      </c>
      <c r="B188" s="57" t="s">
        <v>304</v>
      </c>
      <c r="C188" s="62" t="s">
        <v>145</v>
      </c>
      <c r="D188" s="57" t="s">
        <v>149</v>
      </c>
      <c r="E188" s="62" t="s">
        <v>605</v>
      </c>
      <c r="F188" s="57">
        <v>1</v>
      </c>
      <c r="G188" s="62" t="s">
        <v>397</v>
      </c>
    </row>
    <row r="189" spans="1:7">
      <c r="A189" s="20" t="s">
        <v>306</v>
      </c>
      <c r="B189" s="57" t="s">
        <v>304</v>
      </c>
      <c r="C189" s="62" t="s">
        <v>145</v>
      </c>
      <c r="D189" s="57" t="s">
        <v>146</v>
      </c>
      <c r="E189" s="62" t="s">
        <v>605</v>
      </c>
      <c r="F189" s="57">
        <v>4</v>
      </c>
      <c r="G189" s="62" t="s">
        <v>397</v>
      </c>
    </row>
    <row r="190" spans="1:7">
      <c r="A190" s="20" t="s">
        <v>307</v>
      </c>
      <c r="B190" s="57" t="s">
        <v>304</v>
      </c>
      <c r="C190" s="62" t="s">
        <v>145</v>
      </c>
      <c r="D190" s="57" t="s">
        <v>146</v>
      </c>
      <c r="E190" s="62" t="s">
        <v>605</v>
      </c>
      <c r="F190" s="57">
        <v>4</v>
      </c>
      <c r="G190" s="62" t="s">
        <v>397</v>
      </c>
    </row>
    <row r="191" spans="1:7">
      <c r="A191" s="20" t="s">
        <v>307</v>
      </c>
      <c r="B191" s="57" t="s">
        <v>304</v>
      </c>
      <c r="C191" s="62" t="s">
        <v>145</v>
      </c>
      <c r="D191" s="57" t="s">
        <v>149</v>
      </c>
      <c r="E191" s="62" t="s">
        <v>605</v>
      </c>
      <c r="F191" s="57">
        <v>1</v>
      </c>
      <c r="G191" s="62" t="s">
        <v>397</v>
      </c>
    </row>
    <row r="192" spans="1:7">
      <c r="A192" s="20" t="s">
        <v>308</v>
      </c>
      <c r="B192" s="57" t="s">
        <v>304</v>
      </c>
      <c r="C192" s="62" t="s">
        <v>145</v>
      </c>
      <c r="D192" s="57" t="s">
        <v>146</v>
      </c>
      <c r="E192" s="62" t="s">
        <v>605</v>
      </c>
      <c r="F192" s="57">
        <v>3</v>
      </c>
      <c r="G192" s="62" t="s">
        <v>397</v>
      </c>
    </row>
    <row r="193" spans="1:7">
      <c r="A193" s="20" t="s">
        <v>309</v>
      </c>
      <c r="B193" s="57" t="s">
        <v>304</v>
      </c>
      <c r="C193" s="62" t="s">
        <v>145</v>
      </c>
      <c r="D193" s="57" t="s">
        <v>146</v>
      </c>
      <c r="E193" s="62" t="s">
        <v>605</v>
      </c>
      <c r="F193" s="57">
        <v>3</v>
      </c>
      <c r="G193" s="62" t="s">
        <v>397</v>
      </c>
    </row>
    <row r="194" spans="1:7">
      <c r="A194" s="20" t="s">
        <v>310</v>
      </c>
      <c r="B194" s="57" t="s">
        <v>304</v>
      </c>
      <c r="C194" s="62" t="s">
        <v>145</v>
      </c>
      <c r="D194" s="57" t="s">
        <v>146</v>
      </c>
      <c r="E194" s="62" t="s">
        <v>605</v>
      </c>
      <c r="F194" s="57">
        <v>1</v>
      </c>
      <c r="G194" s="62" t="s">
        <v>397</v>
      </c>
    </row>
    <row r="195" spans="1:7">
      <c r="A195" s="65" t="s">
        <v>310</v>
      </c>
      <c r="B195" s="57" t="s">
        <v>304</v>
      </c>
      <c r="C195" s="62" t="s">
        <v>145</v>
      </c>
      <c r="D195" s="57" t="s">
        <v>146</v>
      </c>
      <c r="E195" s="62" t="s">
        <v>605</v>
      </c>
      <c r="F195" s="66">
        <v>2</v>
      </c>
      <c r="G195" s="62" t="s">
        <v>397</v>
      </c>
    </row>
    <row r="196" spans="1:7">
      <c r="A196" s="20" t="s">
        <v>311</v>
      </c>
      <c r="B196" s="57" t="s">
        <v>304</v>
      </c>
      <c r="C196" s="62" t="s">
        <v>145</v>
      </c>
      <c r="D196" s="57" t="s">
        <v>149</v>
      </c>
      <c r="E196" s="62" t="s">
        <v>605</v>
      </c>
      <c r="F196" s="57">
        <v>6</v>
      </c>
      <c r="G196" s="62" t="s">
        <v>397</v>
      </c>
    </row>
    <row r="197" spans="1:7">
      <c r="A197" s="20" t="s">
        <v>311</v>
      </c>
      <c r="B197" s="57" t="s">
        <v>304</v>
      </c>
      <c r="C197" s="62" t="s">
        <v>145</v>
      </c>
      <c r="D197" s="57" t="s">
        <v>146</v>
      </c>
      <c r="E197" s="62" t="s">
        <v>605</v>
      </c>
      <c r="F197" s="57">
        <v>8</v>
      </c>
      <c r="G197" s="62" t="s">
        <v>397</v>
      </c>
    </row>
    <row r="198" spans="1:7">
      <c r="A198" s="20" t="s">
        <v>312</v>
      </c>
      <c r="B198" s="57" t="s">
        <v>304</v>
      </c>
      <c r="C198" s="62" t="s">
        <v>145</v>
      </c>
      <c r="D198" s="57" t="s">
        <v>149</v>
      </c>
      <c r="E198" s="62" t="s">
        <v>605</v>
      </c>
      <c r="F198" s="57">
        <v>9</v>
      </c>
      <c r="G198" s="62" t="s">
        <v>397</v>
      </c>
    </row>
    <row r="199" spans="1:7">
      <c r="A199" s="20" t="s">
        <v>312</v>
      </c>
      <c r="B199" s="57" t="s">
        <v>304</v>
      </c>
      <c r="C199" s="62" t="s">
        <v>145</v>
      </c>
      <c r="D199" s="57" t="s">
        <v>313</v>
      </c>
      <c r="E199" s="62" t="s">
        <v>605</v>
      </c>
      <c r="F199" s="57">
        <v>2</v>
      </c>
      <c r="G199" s="62" t="s">
        <v>397</v>
      </c>
    </row>
    <row r="200" spans="1:7">
      <c r="A200" s="65" t="s">
        <v>265</v>
      </c>
      <c r="B200" s="57" t="s">
        <v>304</v>
      </c>
      <c r="C200" s="62" t="s">
        <v>145</v>
      </c>
      <c r="D200" s="57" t="s">
        <v>313</v>
      </c>
      <c r="E200" s="62" t="s">
        <v>605</v>
      </c>
      <c r="F200" s="66">
        <v>15</v>
      </c>
      <c r="G200" s="62" t="s">
        <v>397</v>
      </c>
    </row>
    <row r="201" spans="1:7">
      <c r="A201" s="20" t="s">
        <v>265</v>
      </c>
      <c r="B201" s="57" t="s">
        <v>304</v>
      </c>
      <c r="C201" s="62" t="s">
        <v>145</v>
      </c>
      <c r="D201" s="57" t="s">
        <v>149</v>
      </c>
      <c r="E201" s="62" t="s">
        <v>605</v>
      </c>
      <c r="F201" s="57">
        <v>2</v>
      </c>
      <c r="G201" s="62" t="s">
        <v>397</v>
      </c>
    </row>
    <row r="202" spans="1:7">
      <c r="A202" s="20" t="s">
        <v>314</v>
      </c>
      <c r="B202" s="57" t="s">
        <v>304</v>
      </c>
      <c r="C202" s="62" t="s">
        <v>145</v>
      </c>
      <c r="D202" s="57" t="s">
        <v>149</v>
      </c>
      <c r="E202" s="62" t="s">
        <v>605</v>
      </c>
      <c r="F202" s="57">
        <v>3</v>
      </c>
      <c r="G202" s="62" t="s">
        <v>397</v>
      </c>
    </row>
    <row r="203" spans="1:7">
      <c r="A203" s="20" t="s">
        <v>314</v>
      </c>
      <c r="B203" s="57" t="s">
        <v>304</v>
      </c>
      <c r="C203" s="62" t="s">
        <v>145</v>
      </c>
      <c r="D203" s="57" t="s">
        <v>313</v>
      </c>
      <c r="E203" s="62" t="s">
        <v>605</v>
      </c>
      <c r="F203" s="57">
        <v>3</v>
      </c>
      <c r="G203" s="62" t="s">
        <v>397</v>
      </c>
    </row>
    <row r="204" spans="1:7">
      <c r="A204" s="20" t="s">
        <v>315</v>
      </c>
      <c r="B204" s="57" t="s">
        <v>304</v>
      </c>
      <c r="C204" s="62" t="s">
        <v>145</v>
      </c>
      <c r="D204" s="57" t="s">
        <v>313</v>
      </c>
      <c r="E204" s="62" t="s">
        <v>605</v>
      </c>
      <c r="F204" s="57">
        <v>5</v>
      </c>
      <c r="G204" s="62" t="s">
        <v>397</v>
      </c>
    </row>
    <row r="205" spans="1:7">
      <c r="A205" s="20" t="s">
        <v>316</v>
      </c>
      <c r="B205" s="57" t="s">
        <v>304</v>
      </c>
      <c r="C205" s="62" t="s">
        <v>145</v>
      </c>
      <c r="D205" s="57" t="s">
        <v>146</v>
      </c>
      <c r="E205" s="62" t="s">
        <v>605</v>
      </c>
      <c r="F205" s="57">
        <v>8</v>
      </c>
      <c r="G205" s="62" t="s">
        <v>397</v>
      </c>
    </row>
    <row r="206" spans="1:7">
      <c r="A206" s="20" t="s">
        <v>317</v>
      </c>
      <c r="B206" s="57" t="s">
        <v>304</v>
      </c>
      <c r="C206" s="62" t="s">
        <v>145</v>
      </c>
      <c r="D206" s="57" t="s">
        <v>146</v>
      </c>
      <c r="E206" s="62" t="s">
        <v>605</v>
      </c>
      <c r="F206" s="57">
        <v>9</v>
      </c>
      <c r="G206" s="62" t="s">
        <v>397</v>
      </c>
    </row>
    <row r="207" spans="1:7">
      <c r="A207" s="20" t="s">
        <v>317</v>
      </c>
      <c r="B207" s="57" t="s">
        <v>304</v>
      </c>
      <c r="C207" s="62" t="s">
        <v>145</v>
      </c>
      <c r="D207" s="57" t="s">
        <v>149</v>
      </c>
      <c r="E207" s="62" t="s">
        <v>605</v>
      </c>
      <c r="F207" s="57">
        <v>2</v>
      </c>
      <c r="G207" s="62" t="s">
        <v>397</v>
      </c>
    </row>
    <row r="208" spans="1:7">
      <c r="A208" s="20" t="s">
        <v>318</v>
      </c>
      <c r="B208" s="57" t="s">
        <v>304</v>
      </c>
      <c r="C208" s="62" t="s">
        <v>145</v>
      </c>
      <c r="D208" s="57" t="s">
        <v>146</v>
      </c>
      <c r="E208" s="62" t="s">
        <v>605</v>
      </c>
      <c r="F208" s="57">
        <v>2</v>
      </c>
      <c r="G208" s="62" t="s">
        <v>397</v>
      </c>
    </row>
    <row r="209" spans="1:7">
      <c r="A209" s="20" t="s">
        <v>319</v>
      </c>
      <c r="B209" s="57" t="s">
        <v>304</v>
      </c>
      <c r="C209" s="62" t="s">
        <v>145</v>
      </c>
      <c r="D209" s="57" t="s">
        <v>146</v>
      </c>
      <c r="E209" s="62" t="s">
        <v>605</v>
      </c>
      <c r="F209" s="57">
        <v>4</v>
      </c>
      <c r="G209" s="62" t="s">
        <v>397</v>
      </c>
    </row>
    <row r="210" spans="1:7">
      <c r="A210" s="20" t="s">
        <v>320</v>
      </c>
      <c r="B210" s="57" t="s">
        <v>321</v>
      </c>
      <c r="C210" s="62" t="s">
        <v>145</v>
      </c>
      <c r="D210" s="57" t="s">
        <v>149</v>
      </c>
      <c r="E210" s="62" t="s">
        <v>605</v>
      </c>
      <c r="F210" s="57">
        <v>5</v>
      </c>
      <c r="G210" s="62" t="s">
        <v>397</v>
      </c>
    </row>
    <row r="211" spans="1:7">
      <c r="A211" s="20" t="s">
        <v>320</v>
      </c>
      <c r="B211" s="57" t="s">
        <v>321</v>
      </c>
      <c r="C211" s="62" t="s">
        <v>145</v>
      </c>
      <c r="D211" s="57" t="s">
        <v>278</v>
      </c>
      <c r="E211" s="62" t="s">
        <v>605</v>
      </c>
      <c r="F211" s="57">
        <v>2</v>
      </c>
      <c r="G211" s="62" t="s">
        <v>397</v>
      </c>
    </row>
    <row r="212" spans="1:7">
      <c r="A212" s="20" t="s">
        <v>322</v>
      </c>
      <c r="B212" s="57" t="s">
        <v>321</v>
      </c>
      <c r="C212" s="62" t="s">
        <v>145</v>
      </c>
      <c r="D212" s="57" t="s">
        <v>146</v>
      </c>
      <c r="E212" s="62" t="s">
        <v>605</v>
      </c>
      <c r="F212" s="57">
        <v>6</v>
      </c>
      <c r="G212" s="62" t="s">
        <v>397</v>
      </c>
    </row>
    <row r="213" spans="1:7">
      <c r="A213" s="20" t="s">
        <v>323</v>
      </c>
      <c r="B213" s="57" t="s">
        <v>321</v>
      </c>
      <c r="C213" s="62" t="s">
        <v>145</v>
      </c>
      <c r="D213" s="57" t="s">
        <v>146</v>
      </c>
      <c r="E213" s="62" t="s">
        <v>605</v>
      </c>
      <c r="F213" s="57">
        <v>6</v>
      </c>
      <c r="G213" s="62" t="s">
        <v>397</v>
      </c>
    </row>
    <row r="214" spans="1:7">
      <c r="A214" s="20" t="s">
        <v>324</v>
      </c>
      <c r="B214" s="57" t="s">
        <v>325</v>
      </c>
      <c r="C214" s="62" t="s">
        <v>145</v>
      </c>
      <c r="D214" s="57" t="s">
        <v>146</v>
      </c>
      <c r="E214" s="62" t="s">
        <v>605</v>
      </c>
      <c r="F214" s="57">
        <v>9</v>
      </c>
      <c r="G214" s="62" t="s">
        <v>397</v>
      </c>
    </row>
    <row r="215" spans="1:7">
      <c r="A215" s="20" t="s">
        <v>324</v>
      </c>
      <c r="B215" s="57" t="s">
        <v>325</v>
      </c>
      <c r="C215" s="62" t="s">
        <v>145</v>
      </c>
      <c r="D215" s="57" t="s">
        <v>149</v>
      </c>
      <c r="E215" s="62" t="s">
        <v>605</v>
      </c>
      <c r="F215" s="57">
        <v>2</v>
      </c>
      <c r="G215" s="62" t="s">
        <v>397</v>
      </c>
    </row>
    <row r="216" spans="1:7">
      <c r="A216" s="20" t="s">
        <v>326</v>
      </c>
      <c r="B216" s="57" t="s">
        <v>325</v>
      </c>
      <c r="C216" s="62" t="s">
        <v>145</v>
      </c>
      <c r="D216" s="57" t="s">
        <v>149</v>
      </c>
      <c r="E216" s="62" t="s">
        <v>605</v>
      </c>
      <c r="F216" s="57">
        <v>2</v>
      </c>
      <c r="G216" s="62" t="s">
        <v>397</v>
      </c>
    </row>
    <row r="217" spans="1:7">
      <c r="A217" s="20" t="s">
        <v>327</v>
      </c>
      <c r="B217" s="57" t="s">
        <v>325</v>
      </c>
      <c r="C217" s="62" t="s">
        <v>145</v>
      </c>
      <c r="D217" s="57" t="s">
        <v>146</v>
      </c>
      <c r="E217" s="62" t="s">
        <v>605</v>
      </c>
      <c r="F217" s="57">
        <v>3</v>
      </c>
      <c r="G217" s="62" t="s">
        <v>397</v>
      </c>
    </row>
    <row r="218" spans="1:7">
      <c r="A218" s="20" t="s">
        <v>327</v>
      </c>
      <c r="B218" s="57" t="s">
        <v>325</v>
      </c>
      <c r="C218" s="62" t="s">
        <v>145</v>
      </c>
      <c r="D218" s="57" t="s">
        <v>149</v>
      </c>
      <c r="E218" s="62" t="s">
        <v>605</v>
      </c>
      <c r="F218" s="57">
        <v>1</v>
      </c>
      <c r="G218" s="62" t="s">
        <v>397</v>
      </c>
    </row>
    <row r="219" spans="1:7">
      <c r="A219" s="20" t="s">
        <v>328</v>
      </c>
      <c r="B219" s="57" t="s">
        <v>325</v>
      </c>
      <c r="C219" s="62" t="s">
        <v>145</v>
      </c>
      <c r="D219" s="57" t="s">
        <v>146</v>
      </c>
      <c r="E219" s="62" t="s">
        <v>605</v>
      </c>
      <c r="F219" s="57">
        <v>2</v>
      </c>
      <c r="G219" s="62" t="s">
        <v>397</v>
      </c>
    </row>
    <row r="220" spans="1:7">
      <c r="A220" s="20" t="s">
        <v>329</v>
      </c>
      <c r="B220" s="57" t="s">
        <v>325</v>
      </c>
      <c r="C220" s="62" t="s">
        <v>145</v>
      </c>
      <c r="D220" s="57" t="s">
        <v>146</v>
      </c>
      <c r="E220" s="62" t="s">
        <v>605</v>
      </c>
      <c r="F220" s="57">
        <v>5</v>
      </c>
      <c r="G220" s="62" t="s">
        <v>397</v>
      </c>
    </row>
    <row r="221" spans="1:7">
      <c r="A221" s="20" t="s">
        <v>329</v>
      </c>
      <c r="B221" s="57" t="s">
        <v>325</v>
      </c>
      <c r="C221" s="62" t="s">
        <v>145</v>
      </c>
      <c r="D221" s="57" t="s">
        <v>149</v>
      </c>
      <c r="E221" s="62" t="s">
        <v>605</v>
      </c>
      <c r="F221" s="57">
        <v>1</v>
      </c>
      <c r="G221" s="62" t="s">
        <v>397</v>
      </c>
    </row>
    <row r="222" spans="1:7">
      <c r="A222" s="20" t="s">
        <v>329</v>
      </c>
      <c r="B222" s="57" t="s">
        <v>325</v>
      </c>
      <c r="C222" s="62" t="s">
        <v>145</v>
      </c>
      <c r="D222" s="57" t="s">
        <v>147</v>
      </c>
      <c r="E222" s="62" t="s">
        <v>605</v>
      </c>
      <c r="F222" s="57">
        <v>1</v>
      </c>
      <c r="G222" s="62" t="s">
        <v>397</v>
      </c>
    </row>
    <row r="223" spans="1:7">
      <c r="A223" s="20" t="s">
        <v>330</v>
      </c>
      <c r="B223" s="57" t="s">
        <v>325</v>
      </c>
      <c r="C223" s="62" t="s">
        <v>145</v>
      </c>
      <c r="D223" s="57" t="s">
        <v>146</v>
      </c>
      <c r="E223" s="62" t="s">
        <v>605</v>
      </c>
      <c r="F223" s="57">
        <v>5</v>
      </c>
      <c r="G223" s="62" t="s">
        <v>397</v>
      </c>
    </row>
    <row r="224" spans="1:7">
      <c r="A224" s="20" t="s">
        <v>331</v>
      </c>
      <c r="B224" s="57" t="s">
        <v>325</v>
      </c>
      <c r="C224" s="62" t="s">
        <v>145</v>
      </c>
      <c r="D224" s="57" t="s">
        <v>149</v>
      </c>
      <c r="E224" s="62" t="s">
        <v>605</v>
      </c>
      <c r="F224" s="57">
        <v>1</v>
      </c>
      <c r="G224" s="62" t="s">
        <v>397</v>
      </c>
    </row>
    <row r="225" spans="1:7">
      <c r="A225" s="20" t="s">
        <v>332</v>
      </c>
      <c r="B225" s="57" t="s">
        <v>325</v>
      </c>
      <c r="C225" s="62" t="s">
        <v>145</v>
      </c>
      <c r="D225" s="57" t="s">
        <v>149</v>
      </c>
      <c r="E225" s="62" t="s">
        <v>605</v>
      </c>
      <c r="F225" s="57">
        <v>8</v>
      </c>
      <c r="G225" s="62" t="s">
        <v>397</v>
      </c>
    </row>
    <row r="226" spans="1:7">
      <c r="A226" s="20" t="s">
        <v>333</v>
      </c>
      <c r="B226" s="57" t="s">
        <v>325</v>
      </c>
      <c r="C226" s="62" t="s">
        <v>145</v>
      </c>
      <c r="D226" s="57" t="s">
        <v>146</v>
      </c>
      <c r="E226" s="62" t="s">
        <v>605</v>
      </c>
      <c r="F226" s="57">
        <v>5</v>
      </c>
      <c r="G226" s="62" t="s">
        <v>397</v>
      </c>
    </row>
    <row r="227" spans="1:7">
      <c r="A227" s="20" t="s">
        <v>334</v>
      </c>
      <c r="B227" s="57" t="s">
        <v>325</v>
      </c>
      <c r="C227" s="62" t="s">
        <v>145</v>
      </c>
      <c r="D227" s="57" t="s">
        <v>146</v>
      </c>
      <c r="E227" s="62" t="s">
        <v>605</v>
      </c>
      <c r="F227" s="57">
        <v>6</v>
      </c>
      <c r="G227" s="62" t="s">
        <v>397</v>
      </c>
    </row>
    <row r="228" spans="1:7">
      <c r="A228" s="20" t="s">
        <v>335</v>
      </c>
      <c r="B228" s="57" t="s">
        <v>325</v>
      </c>
      <c r="C228" s="62" t="s">
        <v>145</v>
      </c>
      <c r="D228" s="57" t="s">
        <v>146</v>
      </c>
      <c r="E228" s="62" t="s">
        <v>605</v>
      </c>
      <c r="F228" s="57">
        <v>3</v>
      </c>
      <c r="G228" s="62" t="s">
        <v>397</v>
      </c>
    </row>
    <row r="229" spans="1:7">
      <c r="A229" s="20" t="s">
        <v>336</v>
      </c>
      <c r="B229" s="57" t="s">
        <v>325</v>
      </c>
      <c r="C229" s="62" t="s">
        <v>145</v>
      </c>
      <c r="D229" s="57" t="s">
        <v>146</v>
      </c>
      <c r="E229" s="62" t="s">
        <v>605</v>
      </c>
      <c r="F229" s="57">
        <v>2</v>
      </c>
      <c r="G229" s="62" t="s">
        <v>397</v>
      </c>
    </row>
    <row r="230" spans="1:7">
      <c r="A230" s="67" t="s">
        <v>337</v>
      </c>
      <c r="B230" s="68" t="s">
        <v>321</v>
      </c>
      <c r="C230" s="68" t="s">
        <v>338</v>
      </c>
      <c r="D230" s="68" t="s">
        <v>339</v>
      </c>
      <c r="E230" s="68" t="s">
        <v>603</v>
      </c>
      <c r="F230" s="69">
        <v>42</v>
      </c>
      <c r="G230" s="68" t="s">
        <v>340</v>
      </c>
    </row>
    <row r="231" spans="1:7">
      <c r="A231" s="67" t="s">
        <v>337</v>
      </c>
      <c r="B231" s="68" t="s">
        <v>321</v>
      </c>
      <c r="C231" s="68" t="s">
        <v>338</v>
      </c>
      <c r="D231" s="68" t="s">
        <v>149</v>
      </c>
      <c r="E231" s="68" t="s">
        <v>603</v>
      </c>
      <c r="F231" s="69">
        <v>3</v>
      </c>
      <c r="G231" s="68" t="s">
        <v>340</v>
      </c>
    </row>
    <row r="232" spans="1:7">
      <c r="A232" s="67" t="s">
        <v>341</v>
      </c>
      <c r="B232" s="68" t="s">
        <v>321</v>
      </c>
      <c r="C232" s="68" t="s">
        <v>338</v>
      </c>
      <c r="D232" s="68" t="s">
        <v>149</v>
      </c>
      <c r="E232" s="68" t="s">
        <v>603</v>
      </c>
      <c r="F232" s="69">
        <v>16</v>
      </c>
      <c r="G232" s="68" t="s">
        <v>340</v>
      </c>
    </row>
    <row r="233" spans="1:7">
      <c r="A233" s="67" t="s">
        <v>341</v>
      </c>
      <c r="B233" s="68" t="s">
        <v>321</v>
      </c>
      <c r="C233" s="68" t="s">
        <v>338</v>
      </c>
      <c r="D233" s="68" t="s">
        <v>339</v>
      </c>
      <c r="E233" s="68" t="s">
        <v>603</v>
      </c>
      <c r="F233" s="69">
        <v>20</v>
      </c>
      <c r="G233" s="68" t="s">
        <v>340</v>
      </c>
    </row>
    <row r="234" spans="1:7">
      <c r="A234" s="70" t="s">
        <v>342</v>
      </c>
      <c r="B234" s="71" t="s">
        <v>321</v>
      </c>
      <c r="C234" s="68" t="s">
        <v>338</v>
      </c>
      <c r="D234" s="68" t="s">
        <v>261</v>
      </c>
      <c r="E234" s="68" t="s">
        <v>603</v>
      </c>
      <c r="F234" s="69">
        <v>2</v>
      </c>
      <c r="G234" s="71" t="s">
        <v>340</v>
      </c>
    </row>
    <row r="235" spans="1:7">
      <c r="A235" s="67" t="s">
        <v>342</v>
      </c>
      <c r="B235" s="68" t="s">
        <v>321</v>
      </c>
      <c r="C235" s="68" t="s">
        <v>338</v>
      </c>
      <c r="D235" s="68" t="s">
        <v>278</v>
      </c>
      <c r="E235" s="68" t="s">
        <v>603</v>
      </c>
      <c r="F235" s="69">
        <v>6</v>
      </c>
      <c r="G235" s="68" t="s">
        <v>340</v>
      </c>
    </row>
    <row r="236" spans="1:7">
      <c r="A236" s="67" t="s">
        <v>342</v>
      </c>
      <c r="B236" s="68" t="s">
        <v>321</v>
      </c>
      <c r="C236" s="68" t="s">
        <v>338</v>
      </c>
      <c r="D236" s="68" t="s">
        <v>339</v>
      </c>
      <c r="E236" s="68" t="s">
        <v>603</v>
      </c>
      <c r="F236" s="69">
        <v>3</v>
      </c>
      <c r="G236" s="68" t="s">
        <v>340</v>
      </c>
    </row>
    <row r="237" spans="1:7">
      <c r="A237" s="67" t="s">
        <v>342</v>
      </c>
      <c r="B237" s="68" t="s">
        <v>321</v>
      </c>
      <c r="C237" s="68" t="s">
        <v>338</v>
      </c>
      <c r="D237" s="68" t="s">
        <v>149</v>
      </c>
      <c r="E237" s="68" t="s">
        <v>603</v>
      </c>
      <c r="F237" s="69">
        <v>21</v>
      </c>
      <c r="G237" s="68" t="s">
        <v>340</v>
      </c>
    </row>
    <row r="238" spans="1:7">
      <c r="A238" s="67" t="s">
        <v>343</v>
      </c>
      <c r="B238" s="68" t="s">
        <v>321</v>
      </c>
      <c r="C238" s="68" t="s">
        <v>338</v>
      </c>
      <c r="D238" s="68" t="s">
        <v>278</v>
      </c>
      <c r="E238" s="68" t="s">
        <v>603</v>
      </c>
      <c r="F238" s="69">
        <v>10</v>
      </c>
      <c r="G238" s="68" t="s">
        <v>340</v>
      </c>
    </row>
    <row r="239" spans="1:7">
      <c r="A239" s="67" t="s">
        <v>343</v>
      </c>
      <c r="B239" s="68" t="s">
        <v>321</v>
      </c>
      <c r="C239" s="68" t="s">
        <v>338</v>
      </c>
      <c r="D239" s="68" t="s">
        <v>339</v>
      </c>
      <c r="E239" s="68" t="s">
        <v>603</v>
      </c>
      <c r="F239" s="69">
        <v>6</v>
      </c>
      <c r="G239" s="68" t="s">
        <v>340</v>
      </c>
    </row>
    <row r="240" spans="1:7">
      <c r="A240" s="67" t="s">
        <v>344</v>
      </c>
      <c r="B240" s="68" t="s">
        <v>321</v>
      </c>
      <c r="C240" s="68" t="s">
        <v>338</v>
      </c>
      <c r="D240" s="68" t="s">
        <v>278</v>
      </c>
      <c r="E240" s="68" t="s">
        <v>603</v>
      </c>
      <c r="F240" s="69">
        <v>5</v>
      </c>
      <c r="G240" s="68" t="s">
        <v>340</v>
      </c>
    </row>
    <row r="241" spans="1:7">
      <c r="A241" s="67" t="s">
        <v>344</v>
      </c>
      <c r="B241" s="68" t="s">
        <v>321</v>
      </c>
      <c r="C241" s="68" t="s">
        <v>338</v>
      </c>
      <c r="D241" s="68" t="s">
        <v>339</v>
      </c>
      <c r="E241" s="68" t="s">
        <v>603</v>
      </c>
      <c r="F241" s="69">
        <v>4</v>
      </c>
      <c r="G241" s="68" t="s">
        <v>340</v>
      </c>
    </row>
    <row r="242" spans="1:7">
      <c r="A242" s="67" t="s">
        <v>344</v>
      </c>
      <c r="B242" s="68" t="s">
        <v>321</v>
      </c>
      <c r="C242" s="68" t="s">
        <v>338</v>
      </c>
      <c r="D242" s="68" t="s">
        <v>149</v>
      </c>
      <c r="E242" s="68" t="s">
        <v>603</v>
      </c>
      <c r="F242" s="69">
        <v>2</v>
      </c>
      <c r="G242" s="68" t="s">
        <v>340</v>
      </c>
    </row>
    <row r="243" spans="1:7">
      <c r="A243" s="67" t="s">
        <v>345</v>
      </c>
      <c r="B243" s="68" t="s">
        <v>321</v>
      </c>
      <c r="C243" s="68" t="s">
        <v>338</v>
      </c>
      <c r="D243" s="68" t="s">
        <v>339</v>
      </c>
      <c r="E243" s="68" t="s">
        <v>603</v>
      </c>
      <c r="F243" s="69">
        <v>9</v>
      </c>
      <c r="G243" s="68" t="s">
        <v>340</v>
      </c>
    </row>
    <row r="244" spans="1:7">
      <c r="A244" s="67" t="s">
        <v>345</v>
      </c>
      <c r="B244" s="68" t="s">
        <v>321</v>
      </c>
      <c r="C244" s="68" t="s">
        <v>338</v>
      </c>
      <c r="D244" s="68" t="s">
        <v>149</v>
      </c>
      <c r="E244" s="68" t="s">
        <v>603</v>
      </c>
      <c r="F244" s="69">
        <v>7</v>
      </c>
      <c r="G244" s="68" t="s">
        <v>340</v>
      </c>
    </row>
    <row r="245" spans="1:7">
      <c r="A245" s="67" t="s">
        <v>346</v>
      </c>
      <c r="B245" s="68" t="s">
        <v>321</v>
      </c>
      <c r="C245" s="68" t="s">
        <v>338</v>
      </c>
      <c r="D245" s="68" t="s">
        <v>339</v>
      </c>
      <c r="E245" s="68" t="s">
        <v>603</v>
      </c>
      <c r="F245" s="69">
        <v>4</v>
      </c>
      <c r="G245" s="68" t="s">
        <v>340</v>
      </c>
    </row>
    <row r="246" spans="1:7">
      <c r="A246" s="67" t="s">
        <v>346</v>
      </c>
      <c r="B246" s="68" t="s">
        <v>321</v>
      </c>
      <c r="C246" s="68" t="s">
        <v>338</v>
      </c>
      <c r="D246" s="68" t="s">
        <v>146</v>
      </c>
      <c r="E246" s="68" t="s">
        <v>603</v>
      </c>
      <c r="F246" s="69">
        <v>3</v>
      </c>
      <c r="G246" s="68" t="s">
        <v>340</v>
      </c>
    </row>
    <row r="247" spans="1:7">
      <c r="A247" s="67" t="s">
        <v>347</v>
      </c>
      <c r="B247" s="68" t="s">
        <v>321</v>
      </c>
      <c r="C247" s="68" t="s">
        <v>338</v>
      </c>
      <c r="D247" s="68" t="s">
        <v>146</v>
      </c>
      <c r="E247" s="68" t="s">
        <v>603</v>
      </c>
      <c r="F247" s="69">
        <v>3</v>
      </c>
      <c r="G247" s="68" t="s">
        <v>340</v>
      </c>
    </row>
    <row r="248" spans="1:7">
      <c r="A248" s="67" t="s">
        <v>347</v>
      </c>
      <c r="B248" s="68" t="s">
        <v>321</v>
      </c>
      <c r="C248" s="68" t="s">
        <v>338</v>
      </c>
      <c r="D248" s="68" t="s">
        <v>149</v>
      </c>
      <c r="E248" s="68" t="s">
        <v>603</v>
      </c>
      <c r="F248" s="69">
        <v>1</v>
      </c>
      <c r="G248" s="68" t="s">
        <v>340</v>
      </c>
    </row>
    <row r="249" spans="1:7">
      <c r="A249" s="67" t="s">
        <v>347</v>
      </c>
      <c r="B249" s="68" t="s">
        <v>321</v>
      </c>
      <c r="C249" s="68" t="s">
        <v>338</v>
      </c>
      <c r="D249" s="57" t="s">
        <v>339</v>
      </c>
      <c r="E249" s="68" t="s">
        <v>603</v>
      </c>
      <c r="F249" s="69">
        <v>1</v>
      </c>
      <c r="G249" s="57" t="s">
        <v>340</v>
      </c>
    </row>
    <row r="250" spans="1:7">
      <c r="A250" s="20" t="s">
        <v>348</v>
      </c>
      <c r="B250" s="68" t="s">
        <v>321</v>
      </c>
      <c r="C250" s="68" t="s">
        <v>338</v>
      </c>
      <c r="D250" s="57" t="s">
        <v>146</v>
      </c>
      <c r="E250" s="68" t="s">
        <v>603</v>
      </c>
      <c r="F250" s="69">
        <v>6</v>
      </c>
      <c r="G250" s="57" t="s">
        <v>340</v>
      </c>
    </row>
    <row r="251" spans="1:7">
      <c r="A251" s="20" t="s">
        <v>349</v>
      </c>
      <c r="B251" s="68" t="s">
        <v>321</v>
      </c>
      <c r="C251" s="68" t="s">
        <v>338</v>
      </c>
      <c r="D251" s="57" t="s">
        <v>149</v>
      </c>
      <c r="E251" s="68" t="s">
        <v>603</v>
      </c>
      <c r="F251" s="69">
        <v>3</v>
      </c>
      <c r="G251" s="57" t="s">
        <v>340</v>
      </c>
    </row>
    <row r="252" spans="1:7">
      <c r="A252" s="61" t="s">
        <v>349</v>
      </c>
      <c r="B252" s="68" t="s">
        <v>321</v>
      </c>
      <c r="C252" s="68" t="s">
        <v>338</v>
      </c>
      <c r="D252" s="54" t="s">
        <v>146</v>
      </c>
      <c r="E252" s="68" t="s">
        <v>603</v>
      </c>
      <c r="F252" s="69">
        <v>8</v>
      </c>
      <c r="G252" s="54" t="s">
        <v>340</v>
      </c>
    </row>
    <row r="253" spans="1:7">
      <c r="A253" s="61" t="s">
        <v>349</v>
      </c>
      <c r="B253" s="68" t="s">
        <v>321</v>
      </c>
      <c r="C253" s="68" t="s">
        <v>338</v>
      </c>
      <c r="D253" s="54" t="s">
        <v>261</v>
      </c>
      <c r="E253" s="68" t="s">
        <v>603</v>
      </c>
      <c r="F253" s="69">
        <v>5</v>
      </c>
      <c r="G253" s="54" t="s">
        <v>340</v>
      </c>
    </row>
    <row r="254" spans="1:7">
      <c r="A254" s="20" t="s">
        <v>350</v>
      </c>
      <c r="B254" s="68" t="s">
        <v>321</v>
      </c>
      <c r="C254" s="68" t="s">
        <v>338</v>
      </c>
      <c r="D254" s="57" t="s">
        <v>146</v>
      </c>
      <c r="E254" s="68" t="s">
        <v>603</v>
      </c>
      <c r="F254" s="69">
        <v>1</v>
      </c>
      <c r="G254" s="57" t="s">
        <v>340</v>
      </c>
    </row>
    <row r="255" spans="1:7">
      <c r="A255" s="20" t="s">
        <v>350</v>
      </c>
      <c r="B255" s="68" t="s">
        <v>321</v>
      </c>
      <c r="C255" s="68" t="s">
        <v>338</v>
      </c>
      <c r="D255" s="57" t="s">
        <v>339</v>
      </c>
      <c r="E255" s="68" t="s">
        <v>603</v>
      </c>
      <c r="F255" s="69">
        <v>2</v>
      </c>
      <c r="G255" s="57" t="s">
        <v>340</v>
      </c>
    </row>
    <row r="256" spans="1:7">
      <c r="A256" s="20" t="s">
        <v>351</v>
      </c>
      <c r="B256" s="68" t="s">
        <v>321</v>
      </c>
      <c r="C256" s="68" t="s">
        <v>338</v>
      </c>
      <c r="D256" s="57" t="s">
        <v>149</v>
      </c>
      <c r="E256" s="68" t="s">
        <v>603</v>
      </c>
      <c r="F256" s="69">
        <v>17</v>
      </c>
      <c r="G256" s="57" t="s">
        <v>340</v>
      </c>
    </row>
    <row r="257" spans="1:7">
      <c r="A257" s="20" t="s">
        <v>352</v>
      </c>
      <c r="B257" s="68" t="s">
        <v>321</v>
      </c>
      <c r="C257" s="68" t="s">
        <v>338</v>
      </c>
      <c r="D257" s="57" t="s">
        <v>149</v>
      </c>
      <c r="E257" s="68" t="s">
        <v>603</v>
      </c>
      <c r="F257" s="69">
        <v>3</v>
      </c>
      <c r="G257" s="57" t="s">
        <v>340</v>
      </c>
    </row>
    <row r="258" spans="1:7">
      <c r="A258" s="20" t="s">
        <v>352</v>
      </c>
      <c r="B258" s="68" t="s">
        <v>321</v>
      </c>
      <c r="C258" s="68" t="s">
        <v>338</v>
      </c>
      <c r="D258" s="57" t="s">
        <v>146</v>
      </c>
      <c r="E258" s="68" t="s">
        <v>603</v>
      </c>
      <c r="F258" s="69">
        <v>1</v>
      </c>
      <c r="G258" s="57" t="s">
        <v>340</v>
      </c>
    </row>
    <row r="259" spans="1:7">
      <c r="A259" s="67" t="s">
        <v>353</v>
      </c>
      <c r="B259" s="68" t="s">
        <v>144</v>
      </c>
      <c r="C259" s="68" t="s">
        <v>338</v>
      </c>
      <c r="D259" s="68" t="s">
        <v>146</v>
      </c>
      <c r="E259" s="68" t="s">
        <v>603</v>
      </c>
      <c r="F259" s="69">
        <v>1</v>
      </c>
      <c r="G259" s="68" t="s">
        <v>340</v>
      </c>
    </row>
    <row r="260" spans="1:7">
      <c r="A260" s="67" t="s">
        <v>353</v>
      </c>
      <c r="B260" s="68" t="s">
        <v>144</v>
      </c>
      <c r="C260" s="68" t="s">
        <v>338</v>
      </c>
      <c r="D260" s="68" t="s">
        <v>149</v>
      </c>
      <c r="E260" s="68" t="s">
        <v>603</v>
      </c>
      <c r="F260" s="69">
        <v>18</v>
      </c>
      <c r="G260" s="68" t="s">
        <v>340</v>
      </c>
    </row>
    <row r="261" spans="1:7">
      <c r="A261" s="67" t="s">
        <v>353</v>
      </c>
      <c r="B261" s="68" t="s">
        <v>144</v>
      </c>
      <c r="C261" s="68" t="s">
        <v>338</v>
      </c>
      <c r="D261" s="68" t="s">
        <v>147</v>
      </c>
      <c r="E261" s="68" t="s">
        <v>603</v>
      </c>
      <c r="F261" s="69">
        <v>3</v>
      </c>
      <c r="G261" s="68" t="s">
        <v>340</v>
      </c>
    </row>
    <row r="262" spans="1:7">
      <c r="A262" s="20" t="s">
        <v>354</v>
      </c>
      <c r="B262" s="57" t="s">
        <v>355</v>
      </c>
      <c r="C262" s="68" t="s">
        <v>338</v>
      </c>
      <c r="D262" s="57" t="s">
        <v>149</v>
      </c>
      <c r="E262" s="68" t="s">
        <v>603</v>
      </c>
      <c r="F262" s="69">
        <v>12</v>
      </c>
      <c r="G262" s="68" t="s">
        <v>340</v>
      </c>
    </row>
    <row r="263" spans="1:7">
      <c r="A263" s="20" t="s">
        <v>356</v>
      </c>
      <c r="B263" s="57" t="s">
        <v>355</v>
      </c>
      <c r="C263" s="68" t="s">
        <v>338</v>
      </c>
      <c r="D263" s="57" t="s">
        <v>245</v>
      </c>
      <c r="E263" s="68" t="s">
        <v>603</v>
      </c>
      <c r="F263" s="69">
        <v>2</v>
      </c>
      <c r="G263" s="68" t="s">
        <v>340</v>
      </c>
    </row>
    <row r="264" spans="1:7">
      <c r="A264" s="20" t="s">
        <v>356</v>
      </c>
      <c r="B264" s="57" t="s">
        <v>355</v>
      </c>
      <c r="C264" s="68" t="s">
        <v>338</v>
      </c>
      <c r="D264" s="57" t="s">
        <v>149</v>
      </c>
      <c r="E264" s="68" t="s">
        <v>603</v>
      </c>
      <c r="F264" s="69">
        <v>1</v>
      </c>
      <c r="G264" s="68" t="s">
        <v>340</v>
      </c>
    </row>
    <row r="265" spans="1:7">
      <c r="A265" s="20" t="s">
        <v>357</v>
      </c>
      <c r="B265" s="57" t="s">
        <v>321</v>
      </c>
      <c r="C265" s="68" t="s">
        <v>338</v>
      </c>
      <c r="D265" s="57" t="s">
        <v>278</v>
      </c>
      <c r="E265" s="68" t="s">
        <v>603</v>
      </c>
      <c r="F265" s="69">
        <v>7</v>
      </c>
      <c r="G265" s="68" t="s">
        <v>340</v>
      </c>
    </row>
    <row r="266" spans="1:7">
      <c r="A266" s="20" t="s">
        <v>357</v>
      </c>
      <c r="B266" s="57" t="s">
        <v>321</v>
      </c>
      <c r="C266" s="68" t="s">
        <v>338</v>
      </c>
      <c r="D266" s="57" t="s">
        <v>147</v>
      </c>
      <c r="E266" s="68" t="s">
        <v>603</v>
      </c>
      <c r="F266" s="69">
        <v>17</v>
      </c>
      <c r="G266" s="68" t="s">
        <v>340</v>
      </c>
    </row>
    <row r="267" spans="1:7">
      <c r="A267" s="20" t="s">
        <v>357</v>
      </c>
      <c r="B267" s="57" t="s">
        <v>321</v>
      </c>
      <c r="C267" s="68" t="s">
        <v>338</v>
      </c>
      <c r="D267" s="57" t="s">
        <v>358</v>
      </c>
      <c r="E267" s="68" t="s">
        <v>603</v>
      </c>
      <c r="F267" s="69">
        <v>1</v>
      </c>
      <c r="G267" s="68" t="s">
        <v>340</v>
      </c>
    </row>
    <row r="268" spans="1:7">
      <c r="A268" s="20" t="s">
        <v>357</v>
      </c>
      <c r="B268" s="57" t="s">
        <v>321</v>
      </c>
      <c r="C268" s="68" t="s">
        <v>338</v>
      </c>
      <c r="D268" s="57" t="s">
        <v>149</v>
      </c>
      <c r="E268" s="68" t="s">
        <v>603</v>
      </c>
      <c r="F268" s="69">
        <v>18</v>
      </c>
      <c r="G268" s="68" t="s">
        <v>340</v>
      </c>
    </row>
    <row r="269" spans="1:7">
      <c r="A269" s="20" t="s">
        <v>359</v>
      </c>
      <c r="B269" s="57" t="s">
        <v>321</v>
      </c>
      <c r="C269" s="68" t="s">
        <v>338</v>
      </c>
      <c r="D269" s="57" t="s">
        <v>147</v>
      </c>
      <c r="E269" s="68" t="s">
        <v>603</v>
      </c>
      <c r="F269" s="69">
        <v>10</v>
      </c>
      <c r="G269" s="68" t="s">
        <v>340</v>
      </c>
    </row>
    <row r="270" spans="1:7">
      <c r="A270" s="20" t="s">
        <v>359</v>
      </c>
      <c r="B270" s="57" t="s">
        <v>321</v>
      </c>
      <c r="C270" s="68" t="s">
        <v>338</v>
      </c>
      <c r="D270" s="57" t="s">
        <v>278</v>
      </c>
      <c r="E270" s="68" t="s">
        <v>603</v>
      </c>
      <c r="F270" s="69">
        <v>10</v>
      </c>
      <c r="G270" s="68" t="s">
        <v>340</v>
      </c>
    </row>
    <row r="271" spans="1:7">
      <c r="A271" s="20" t="s">
        <v>359</v>
      </c>
      <c r="B271" s="57" t="s">
        <v>321</v>
      </c>
      <c r="C271" s="68" t="s">
        <v>338</v>
      </c>
      <c r="D271" s="57" t="s">
        <v>149</v>
      </c>
      <c r="E271" s="68" t="s">
        <v>603</v>
      </c>
      <c r="F271" s="69">
        <v>16</v>
      </c>
      <c r="G271" s="68" t="s">
        <v>340</v>
      </c>
    </row>
    <row r="272" spans="1:7">
      <c r="A272" s="20" t="s">
        <v>360</v>
      </c>
      <c r="B272" s="57" t="s">
        <v>321</v>
      </c>
      <c r="C272" s="68" t="s">
        <v>338</v>
      </c>
      <c r="D272" s="57" t="s">
        <v>149</v>
      </c>
      <c r="E272" s="68" t="s">
        <v>603</v>
      </c>
      <c r="F272" s="69">
        <v>24</v>
      </c>
      <c r="G272" s="68" t="s">
        <v>340</v>
      </c>
    </row>
    <row r="273" spans="1:7">
      <c r="A273" s="20" t="s">
        <v>360</v>
      </c>
      <c r="B273" s="57" t="s">
        <v>321</v>
      </c>
      <c r="C273" s="68" t="s">
        <v>338</v>
      </c>
      <c r="D273" s="57" t="s">
        <v>146</v>
      </c>
      <c r="E273" s="68" t="s">
        <v>603</v>
      </c>
      <c r="F273" s="69">
        <v>6</v>
      </c>
      <c r="G273" s="68" t="s">
        <v>340</v>
      </c>
    </row>
    <row r="274" spans="1:7">
      <c r="A274" s="20" t="s">
        <v>360</v>
      </c>
      <c r="B274" s="57" t="s">
        <v>321</v>
      </c>
      <c r="C274" s="68" t="s">
        <v>338</v>
      </c>
      <c r="D274" s="57" t="s">
        <v>147</v>
      </c>
      <c r="E274" s="68" t="s">
        <v>603</v>
      </c>
      <c r="F274" s="69">
        <v>5</v>
      </c>
      <c r="G274" s="68" t="s">
        <v>340</v>
      </c>
    </row>
    <row r="275" spans="1:7">
      <c r="A275" s="20" t="s">
        <v>361</v>
      </c>
      <c r="B275" s="57" t="s">
        <v>321</v>
      </c>
      <c r="C275" s="68" t="s">
        <v>338</v>
      </c>
      <c r="D275" s="57" t="s">
        <v>147</v>
      </c>
      <c r="E275" s="68" t="s">
        <v>603</v>
      </c>
      <c r="F275" s="69">
        <v>16</v>
      </c>
      <c r="G275" s="68" t="s">
        <v>340</v>
      </c>
    </row>
    <row r="276" spans="1:7">
      <c r="A276" s="20" t="s">
        <v>361</v>
      </c>
      <c r="B276" s="57" t="s">
        <v>321</v>
      </c>
      <c r="C276" s="68" t="s">
        <v>338</v>
      </c>
      <c r="D276" s="57" t="s">
        <v>278</v>
      </c>
      <c r="E276" s="68" t="s">
        <v>603</v>
      </c>
      <c r="F276" s="69">
        <v>1</v>
      </c>
      <c r="G276" s="68" t="s">
        <v>340</v>
      </c>
    </row>
    <row r="277" spans="1:7">
      <c r="A277" s="20" t="s">
        <v>361</v>
      </c>
      <c r="B277" s="57" t="s">
        <v>321</v>
      </c>
      <c r="C277" s="68" t="s">
        <v>338</v>
      </c>
      <c r="D277" s="57" t="s">
        <v>149</v>
      </c>
      <c r="E277" s="68" t="s">
        <v>603</v>
      </c>
      <c r="F277" s="69">
        <v>1</v>
      </c>
      <c r="G277" s="68" t="s">
        <v>340</v>
      </c>
    </row>
    <row r="278" spans="1:7">
      <c r="A278" s="20" t="s">
        <v>362</v>
      </c>
      <c r="B278" s="57" t="s">
        <v>321</v>
      </c>
      <c r="C278" s="68" t="s">
        <v>338</v>
      </c>
      <c r="D278" s="57" t="s">
        <v>147</v>
      </c>
      <c r="E278" s="68" t="s">
        <v>603</v>
      </c>
      <c r="F278" s="69">
        <v>8</v>
      </c>
      <c r="G278" s="68" t="s">
        <v>340</v>
      </c>
    </row>
    <row r="279" spans="1:7">
      <c r="A279" s="20" t="s">
        <v>362</v>
      </c>
      <c r="B279" s="57" t="s">
        <v>321</v>
      </c>
      <c r="C279" s="68" t="s">
        <v>338</v>
      </c>
      <c r="D279" s="57" t="s">
        <v>149</v>
      </c>
      <c r="E279" s="68" t="s">
        <v>603</v>
      </c>
      <c r="F279" s="69">
        <v>8</v>
      </c>
      <c r="G279" s="68" t="s">
        <v>340</v>
      </c>
    </row>
    <row r="280" spans="1:7">
      <c r="A280" s="20" t="s">
        <v>363</v>
      </c>
      <c r="B280" s="57" t="s">
        <v>321</v>
      </c>
      <c r="C280" s="68" t="s">
        <v>338</v>
      </c>
      <c r="D280" s="57" t="s">
        <v>149</v>
      </c>
      <c r="E280" s="68" t="s">
        <v>603</v>
      </c>
      <c r="F280" s="69">
        <v>6</v>
      </c>
      <c r="G280" s="68" t="s">
        <v>340</v>
      </c>
    </row>
    <row r="281" spans="1:7">
      <c r="A281" s="20" t="s">
        <v>364</v>
      </c>
      <c r="B281" s="57" t="s">
        <v>304</v>
      </c>
      <c r="C281" s="68" t="s">
        <v>338</v>
      </c>
      <c r="D281" s="57" t="s">
        <v>147</v>
      </c>
      <c r="E281" s="68" t="s">
        <v>603</v>
      </c>
      <c r="F281" s="69">
        <v>25</v>
      </c>
      <c r="G281" s="68" t="s">
        <v>340</v>
      </c>
    </row>
    <row r="282" spans="1:7">
      <c r="A282" s="20" t="s">
        <v>364</v>
      </c>
      <c r="B282" s="57" t="s">
        <v>304</v>
      </c>
      <c r="C282" s="68" t="s">
        <v>338</v>
      </c>
      <c r="D282" s="57" t="s">
        <v>147</v>
      </c>
      <c r="E282" s="68" t="s">
        <v>603</v>
      </c>
      <c r="F282" s="69">
        <v>17</v>
      </c>
      <c r="G282" s="68" t="s">
        <v>340</v>
      </c>
    </row>
    <row r="283" spans="1:7">
      <c r="A283" s="20" t="s">
        <v>365</v>
      </c>
      <c r="B283" s="57" t="s">
        <v>325</v>
      </c>
      <c r="C283" s="68" t="s">
        <v>338</v>
      </c>
      <c r="D283" s="57" t="s">
        <v>149</v>
      </c>
      <c r="E283" s="68" t="s">
        <v>603</v>
      </c>
      <c r="F283" s="69">
        <v>15</v>
      </c>
      <c r="G283" s="68" t="s">
        <v>340</v>
      </c>
    </row>
    <row r="284" spans="1:7">
      <c r="A284" s="20" t="s">
        <v>365</v>
      </c>
      <c r="B284" s="57" t="s">
        <v>325</v>
      </c>
      <c r="C284" s="68" t="s">
        <v>338</v>
      </c>
      <c r="D284" s="57" t="s">
        <v>278</v>
      </c>
      <c r="E284" s="68" t="s">
        <v>603</v>
      </c>
      <c r="F284" s="69">
        <v>1</v>
      </c>
      <c r="G284" s="68" t="s">
        <v>340</v>
      </c>
    </row>
    <row r="285" spans="1:7">
      <c r="A285" s="20" t="s">
        <v>366</v>
      </c>
      <c r="B285" s="57" t="s">
        <v>325</v>
      </c>
      <c r="C285" s="68" t="s">
        <v>338</v>
      </c>
      <c r="D285" s="57" t="s">
        <v>278</v>
      </c>
      <c r="E285" s="68" t="s">
        <v>603</v>
      </c>
      <c r="F285" s="69">
        <v>19</v>
      </c>
      <c r="G285" s="68" t="s">
        <v>340</v>
      </c>
    </row>
    <row r="286" spans="1:7">
      <c r="A286" s="20" t="s">
        <v>366</v>
      </c>
      <c r="B286" s="57" t="s">
        <v>325</v>
      </c>
      <c r="C286" s="68" t="s">
        <v>338</v>
      </c>
      <c r="D286" s="54" t="s">
        <v>147</v>
      </c>
      <c r="E286" s="68" t="s">
        <v>603</v>
      </c>
      <c r="F286" s="69">
        <v>4</v>
      </c>
      <c r="G286" s="68" t="s">
        <v>340</v>
      </c>
    </row>
    <row r="287" spans="1:7">
      <c r="A287" s="20" t="s">
        <v>366</v>
      </c>
      <c r="B287" s="57" t="s">
        <v>325</v>
      </c>
      <c r="C287" s="68" t="s">
        <v>338</v>
      </c>
      <c r="D287" s="54" t="s">
        <v>149</v>
      </c>
      <c r="E287" s="68" t="s">
        <v>603</v>
      </c>
      <c r="F287" s="69">
        <v>1</v>
      </c>
      <c r="G287" s="68" t="s">
        <v>340</v>
      </c>
    </row>
    <row r="288" spans="1:7">
      <c r="A288" s="20" t="s">
        <v>367</v>
      </c>
      <c r="B288" s="57" t="s">
        <v>325</v>
      </c>
      <c r="C288" s="68" t="s">
        <v>338</v>
      </c>
      <c r="D288" s="54" t="s">
        <v>147</v>
      </c>
      <c r="E288" s="68" t="s">
        <v>603</v>
      </c>
      <c r="F288" s="69">
        <v>12</v>
      </c>
      <c r="G288" s="68" t="s">
        <v>340</v>
      </c>
    </row>
    <row r="289" spans="1:7">
      <c r="A289" s="20" t="s">
        <v>368</v>
      </c>
      <c r="B289" s="57" t="s">
        <v>325</v>
      </c>
      <c r="C289" s="68" t="s">
        <v>338</v>
      </c>
      <c r="D289" s="54" t="s">
        <v>147</v>
      </c>
      <c r="E289" s="68" t="s">
        <v>603</v>
      </c>
      <c r="F289" s="69">
        <v>17</v>
      </c>
      <c r="G289" s="68" t="s">
        <v>340</v>
      </c>
    </row>
    <row r="290" spans="1:7">
      <c r="A290" s="72" t="s">
        <v>369</v>
      </c>
      <c r="B290" s="73" t="s">
        <v>321</v>
      </c>
      <c r="C290" s="73" t="s">
        <v>338</v>
      </c>
      <c r="D290" s="73" t="s">
        <v>147</v>
      </c>
      <c r="E290" s="68" t="s">
        <v>603</v>
      </c>
      <c r="F290" s="69">
        <v>11</v>
      </c>
      <c r="G290" s="74" t="s">
        <v>340</v>
      </c>
    </row>
    <row r="291" spans="1:7">
      <c r="A291" s="20" t="s">
        <v>369</v>
      </c>
      <c r="B291" s="54" t="s">
        <v>321</v>
      </c>
      <c r="C291" s="54" t="s">
        <v>338</v>
      </c>
      <c r="D291" s="54" t="s">
        <v>149</v>
      </c>
      <c r="E291" s="68" t="s">
        <v>603</v>
      </c>
      <c r="F291" s="69">
        <v>7</v>
      </c>
      <c r="G291" s="68" t="s">
        <v>340</v>
      </c>
    </row>
    <row r="292" spans="1:7">
      <c r="A292" s="20" t="s">
        <v>370</v>
      </c>
      <c r="B292" s="54" t="s">
        <v>321</v>
      </c>
      <c r="C292" s="54" t="s">
        <v>338</v>
      </c>
      <c r="D292" s="54" t="s">
        <v>149</v>
      </c>
      <c r="E292" s="68" t="s">
        <v>603</v>
      </c>
      <c r="F292" s="69">
        <v>15</v>
      </c>
      <c r="G292" s="68" t="s">
        <v>340</v>
      </c>
    </row>
    <row r="293" spans="1:7">
      <c r="A293" s="20" t="s">
        <v>370</v>
      </c>
      <c r="B293" s="54" t="s">
        <v>321</v>
      </c>
      <c r="C293" s="54" t="s">
        <v>338</v>
      </c>
      <c r="D293" s="54" t="s">
        <v>278</v>
      </c>
      <c r="E293" s="68" t="s">
        <v>603</v>
      </c>
      <c r="F293" s="69">
        <v>2</v>
      </c>
      <c r="G293" s="68" t="s">
        <v>340</v>
      </c>
    </row>
    <row r="294" spans="1:7">
      <c r="A294" s="20" t="s">
        <v>370</v>
      </c>
      <c r="B294" s="54" t="s">
        <v>321</v>
      </c>
      <c r="C294" s="54" t="s">
        <v>338</v>
      </c>
      <c r="D294" s="54" t="s">
        <v>147</v>
      </c>
      <c r="E294" s="68" t="s">
        <v>603</v>
      </c>
      <c r="F294" s="69">
        <v>12</v>
      </c>
      <c r="G294" s="68" t="s">
        <v>340</v>
      </c>
    </row>
    <row r="295" spans="1:7">
      <c r="A295" s="20" t="s">
        <v>371</v>
      </c>
      <c r="B295" s="54" t="s">
        <v>321</v>
      </c>
      <c r="C295" s="54" t="s">
        <v>338</v>
      </c>
      <c r="D295" s="54" t="s">
        <v>147</v>
      </c>
      <c r="E295" s="68" t="s">
        <v>603</v>
      </c>
      <c r="F295" s="69">
        <v>3</v>
      </c>
      <c r="G295" s="68" t="s">
        <v>340</v>
      </c>
    </row>
    <row r="296" spans="1:7">
      <c r="A296" s="20" t="s">
        <v>371</v>
      </c>
      <c r="B296" s="54" t="s">
        <v>321</v>
      </c>
      <c r="C296" s="54" t="s">
        <v>338</v>
      </c>
      <c r="D296" s="54" t="s">
        <v>149</v>
      </c>
      <c r="E296" s="68" t="s">
        <v>603</v>
      </c>
      <c r="F296" s="69">
        <v>17</v>
      </c>
      <c r="G296" s="68" t="s">
        <v>340</v>
      </c>
    </row>
    <row r="297" spans="1:7">
      <c r="A297" s="20" t="s">
        <v>372</v>
      </c>
      <c r="B297" s="54" t="s">
        <v>321</v>
      </c>
      <c r="C297" s="54" t="s">
        <v>338</v>
      </c>
      <c r="D297" s="54" t="s">
        <v>147</v>
      </c>
      <c r="E297" s="68" t="s">
        <v>603</v>
      </c>
      <c r="F297" s="69">
        <v>6</v>
      </c>
      <c r="G297" s="68" t="s">
        <v>340</v>
      </c>
    </row>
    <row r="298" spans="1:7">
      <c r="A298" s="20" t="s">
        <v>373</v>
      </c>
      <c r="B298" s="54" t="s">
        <v>321</v>
      </c>
      <c r="C298" s="54" t="s">
        <v>338</v>
      </c>
      <c r="D298" s="54" t="s">
        <v>147</v>
      </c>
      <c r="E298" s="68" t="s">
        <v>603</v>
      </c>
      <c r="F298" s="69">
        <v>3</v>
      </c>
      <c r="G298" s="68" t="s">
        <v>340</v>
      </c>
    </row>
    <row r="299" spans="1:7">
      <c r="A299" s="20" t="s">
        <v>374</v>
      </c>
      <c r="B299" s="54" t="s">
        <v>321</v>
      </c>
      <c r="C299" s="54" t="s">
        <v>338</v>
      </c>
      <c r="D299" s="54" t="s">
        <v>278</v>
      </c>
      <c r="E299" s="68" t="s">
        <v>603</v>
      </c>
      <c r="F299" s="69">
        <v>5</v>
      </c>
      <c r="G299" s="68" t="s">
        <v>340</v>
      </c>
    </row>
    <row r="300" spans="1:7">
      <c r="A300" s="20" t="s">
        <v>375</v>
      </c>
      <c r="B300" s="54" t="s">
        <v>321</v>
      </c>
      <c r="C300" s="54" t="s">
        <v>338</v>
      </c>
      <c r="D300" s="54" t="s">
        <v>149</v>
      </c>
      <c r="E300" s="68" t="s">
        <v>603</v>
      </c>
      <c r="F300" s="69">
        <v>5</v>
      </c>
      <c r="G300" s="68" t="s">
        <v>340</v>
      </c>
    </row>
    <row r="301" spans="1:7">
      <c r="A301" s="20" t="s">
        <v>376</v>
      </c>
      <c r="B301" s="54" t="s">
        <v>321</v>
      </c>
      <c r="C301" s="54" t="s">
        <v>338</v>
      </c>
      <c r="D301" s="54" t="s">
        <v>149</v>
      </c>
      <c r="E301" s="68" t="s">
        <v>603</v>
      </c>
      <c r="F301" s="69">
        <v>5</v>
      </c>
      <c r="G301" s="68" t="s">
        <v>340</v>
      </c>
    </row>
    <row r="302" spans="1:7">
      <c r="A302" s="20" t="s">
        <v>377</v>
      </c>
      <c r="B302" s="54" t="s">
        <v>321</v>
      </c>
      <c r="C302" s="54" t="s">
        <v>338</v>
      </c>
      <c r="D302" s="54" t="s">
        <v>149</v>
      </c>
      <c r="E302" s="68" t="s">
        <v>603</v>
      </c>
      <c r="F302" s="69">
        <v>7</v>
      </c>
      <c r="G302" s="68" t="s">
        <v>340</v>
      </c>
    </row>
    <row r="303" spans="1:7">
      <c r="A303" s="20" t="s">
        <v>378</v>
      </c>
      <c r="B303" s="54" t="s">
        <v>321</v>
      </c>
      <c r="C303" s="54" t="s">
        <v>338</v>
      </c>
      <c r="D303" s="54" t="s">
        <v>149</v>
      </c>
      <c r="E303" s="68" t="s">
        <v>603</v>
      </c>
      <c r="F303" s="69">
        <v>3</v>
      </c>
      <c r="G303" s="68" t="s">
        <v>340</v>
      </c>
    </row>
    <row r="304" spans="1:7">
      <c r="A304" s="20" t="s">
        <v>379</v>
      </c>
      <c r="B304" s="54" t="s">
        <v>321</v>
      </c>
      <c r="C304" s="54" t="s">
        <v>338</v>
      </c>
      <c r="D304" s="54" t="s">
        <v>149</v>
      </c>
      <c r="E304" s="68" t="s">
        <v>603</v>
      </c>
      <c r="F304" s="69">
        <v>2</v>
      </c>
      <c r="G304" s="68" t="s">
        <v>340</v>
      </c>
    </row>
    <row r="305" spans="1:7">
      <c r="A305" s="20" t="s">
        <v>380</v>
      </c>
      <c r="B305" s="54" t="s">
        <v>321</v>
      </c>
      <c r="C305" s="54" t="s">
        <v>338</v>
      </c>
      <c r="D305" s="54" t="s">
        <v>278</v>
      </c>
      <c r="E305" s="68" t="s">
        <v>603</v>
      </c>
      <c r="F305" s="69">
        <v>3</v>
      </c>
      <c r="G305" s="68" t="s">
        <v>340</v>
      </c>
    </row>
    <row r="306" spans="1:7">
      <c r="A306" s="20" t="s">
        <v>380</v>
      </c>
      <c r="B306" s="54" t="s">
        <v>321</v>
      </c>
      <c r="C306" s="54" t="s">
        <v>338</v>
      </c>
      <c r="D306" s="54" t="s">
        <v>149</v>
      </c>
      <c r="E306" s="68" t="s">
        <v>603</v>
      </c>
      <c r="F306" s="69">
        <v>2</v>
      </c>
      <c r="G306" s="68" t="s">
        <v>340</v>
      </c>
    </row>
    <row r="307" spans="1:7">
      <c r="A307" s="75" t="s">
        <v>381</v>
      </c>
      <c r="B307" s="74" t="s">
        <v>382</v>
      </c>
      <c r="C307" s="74" t="s">
        <v>383</v>
      </c>
      <c r="D307" s="74" t="s">
        <v>278</v>
      </c>
      <c r="E307" s="74" t="s">
        <v>604</v>
      </c>
      <c r="F307" s="74">
        <v>5</v>
      </c>
      <c r="G307" s="74" t="s">
        <v>384</v>
      </c>
    </row>
    <row r="308" spans="1:7">
      <c r="A308" s="67" t="s">
        <v>381</v>
      </c>
      <c r="B308" s="68" t="s">
        <v>382</v>
      </c>
      <c r="C308" s="74" t="s">
        <v>383</v>
      </c>
      <c r="D308" s="68" t="s">
        <v>385</v>
      </c>
      <c r="E308" s="74" t="s">
        <v>604</v>
      </c>
      <c r="F308" s="68">
        <v>8</v>
      </c>
      <c r="G308" s="68" t="s">
        <v>384</v>
      </c>
    </row>
    <row r="309" spans="1:7">
      <c r="A309" s="67" t="s">
        <v>381</v>
      </c>
      <c r="B309" s="68" t="s">
        <v>382</v>
      </c>
      <c r="C309" s="74" t="s">
        <v>383</v>
      </c>
      <c r="D309" s="68" t="s">
        <v>386</v>
      </c>
      <c r="E309" s="74" t="s">
        <v>604</v>
      </c>
      <c r="F309" s="68">
        <v>10</v>
      </c>
      <c r="G309" s="68" t="s">
        <v>384</v>
      </c>
    </row>
    <row r="310" spans="1:7">
      <c r="A310" s="67" t="s">
        <v>387</v>
      </c>
      <c r="B310" s="68" t="s">
        <v>382</v>
      </c>
      <c r="C310" s="74" t="s">
        <v>383</v>
      </c>
      <c r="D310" s="68" t="s">
        <v>149</v>
      </c>
      <c r="E310" s="74" t="s">
        <v>604</v>
      </c>
      <c r="F310" s="68">
        <v>11</v>
      </c>
      <c r="G310" s="68" t="s">
        <v>384</v>
      </c>
    </row>
    <row r="311" spans="1:7">
      <c r="A311" s="67" t="s">
        <v>388</v>
      </c>
      <c r="B311" s="68" t="s">
        <v>389</v>
      </c>
      <c r="C311" s="74" t="s">
        <v>383</v>
      </c>
      <c r="D311" s="68" t="s">
        <v>147</v>
      </c>
      <c r="E311" s="74" t="s">
        <v>604</v>
      </c>
      <c r="F311" s="68">
        <v>22</v>
      </c>
      <c r="G311" s="68" t="s">
        <v>384</v>
      </c>
    </row>
    <row r="312" spans="1:7">
      <c r="A312" s="67" t="s">
        <v>390</v>
      </c>
      <c r="B312" s="68" t="s">
        <v>382</v>
      </c>
      <c r="C312" s="74" t="s">
        <v>383</v>
      </c>
      <c r="D312" s="68" t="s">
        <v>278</v>
      </c>
      <c r="E312" s="74" t="s">
        <v>604</v>
      </c>
      <c r="F312" s="68">
        <v>4</v>
      </c>
      <c r="G312" s="68" t="s">
        <v>384</v>
      </c>
    </row>
    <row r="313" spans="1:7">
      <c r="A313" s="67" t="s">
        <v>391</v>
      </c>
      <c r="B313" s="68" t="s">
        <v>389</v>
      </c>
      <c r="C313" s="74" t="s">
        <v>383</v>
      </c>
      <c r="D313" s="68" t="s">
        <v>147</v>
      </c>
      <c r="E313" s="74" t="s">
        <v>604</v>
      </c>
      <c r="F313" s="68">
        <v>3</v>
      </c>
      <c r="G313" s="68" t="s">
        <v>384</v>
      </c>
    </row>
    <row r="314" spans="1:7">
      <c r="A314" s="67" t="s">
        <v>392</v>
      </c>
      <c r="B314" s="68" t="s">
        <v>389</v>
      </c>
      <c r="C314" s="74" t="s">
        <v>383</v>
      </c>
      <c r="D314" s="68" t="s">
        <v>278</v>
      </c>
      <c r="E314" s="74" t="s">
        <v>604</v>
      </c>
      <c r="F314" s="68">
        <v>50</v>
      </c>
      <c r="G314" s="68" t="s">
        <v>384</v>
      </c>
    </row>
    <row r="315" spans="1:7">
      <c r="F315" s="58">
        <f>SUM(F3:F314)</f>
        <v>1887</v>
      </c>
    </row>
    <row r="318" spans="1:7">
      <c r="D318" s="57" t="s">
        <v>393</v>
      </c>
      <c r="E318" s="57" t="s">
        <v>394</v>
      </c>
    </row>
    <row r="319" spans="1:7">
      <c r="D319" s="20" t="s">
        <v>605</v>
      </c>
      <c r="E319" s="58">
        <f t="shared" ref="E319:E321" si="0">SUMIFS($F$3:$F$314,$E$3:$E$314,D319)</f>
        <v>1150</v>
      </c>
    </row>
    <row r="320" spans="1:7">
      <c r="D320" s="20" t="s">
        <v>603</v>
      </c>
      <c r="E320" s="58">
        <f t="shared" si="0"/>
        <v>624</v>
      </c>
    </row>
    <row r="321" spans="1:7">
      <c r="D321" s="20" t="s">
        <v>604</v>
      </c>
      <c r="E321" s="58">
        <f t="shared" si="0"/>
        <v>113</v>
      </c>
    </row>
    <row r="322" spans="1:7">
      <c r="D322" s="57" t="s">
        <v>395</v>
      </c>
      <c r="E322" s="58">
        <f>SUM(E319:E321)</f>
        <v>1887</v>
      </c>
    </row>
    <row r="324" spans="1:7">
      <c r="D324" s="57" t="s">
        <v>396</v>
      </c>
      <c r="E324" s="57" t="s">
        <v>394</v>
      </c>
      <c r="F324" s="57" t="s">
        <v>400</v>
      </c>
      <c r="G324" s="57" t="s">
        <v>395</v>
      </c>
    </row>
    <row r="325" spans="1:7">
      <c r="D325" s="20" t="s">
        <v>397</v>
      </c>
      <c r="E325" s="58">
        <f>SUMIFS($F$3:$F$314,$G$3:$G$314,D325)</f>
        <v>1150</v>
      </c>
      <c r="F325" s="58">
        <v>115</v>
      </c>
      <c r="G325" s="58">
        <f>E325+F325+2</f>
        <v>1267</v>
      </c>
    </row>
    <row r="326" spans="1:7">
      <c r="D326" s="20" t="s">
        <v>384</v>
      </c>
      <c r="E326" s="58">
        <f>SUMIFS($F$3:$F$314,$G$3:$G$314,D326)</f>
        <v>737</v>
      </c>
      <c r="F326" s="58">
        <v>75</v>
      </c>
      <c r="G326" s="58">
        <f>E326+F326+2</f>
        <v>814</v>
      </c>
    </row>
    <row r="327" spans="1:7">
      <c r="D327" s="57" t="s">
        <v>395</v>
      </c>
      <c r="E327" s="58">
        <f>SUBTOTAL(9,E325:E326)</f>
        <v>1887</v>
      </c>
      <c r="F327" s="58">
        <f>SUBTOTAL(9,F325:F326)</f>
        <v>190</v>
      </c>
      <c r="G327" s="58">
        <f>SUBTOTAL(9,G325:G326)</f>
        <v>2081</v>
      </c>
    </row>
    <row r="329" spans="1:7">
      <c r="A329" s="60" t="s">
        <v>393</v>
      </c>
      <c r="B329" s="57" t="s">
        <v>383</v>
      </c>
      <c r="C329" s="57" t="s">
        <v>338</v>
      </c>
      <c r="D329" s="57" t="s">
        <v>145</v>
      </c>
      <c r="E329" s="57" t="s">
        <v>395</v>
      </c>
      <c r="F329" s="57" t="s">
        <v>400</v>
      </c>
      <c r="G329" s="57" t="s">
        <v>395</v>
      </c>
    </row>
    <row r="330" spans="1:7">
      <c r="A330" s="213" t="s">
        <v>605</v>
      </c>
      <c r="B330" s="57">
        <f>SUMIFS(F3:$F$314,E3:$E$314,A330,C3:$C$314,$B$329)</f>
        <v>0</v>
      </c>
      <c r="C330" s="57">
        <f>SUMIFS(F3:$F$314,E3:$E$314,A330,C3:$C$314,$C$329)</f>
        <v>0</v>
      </c>
      <c r="D330" s="58">
        <f>SUMIFS(F3:$F$314,E3:$E$314,A330,C3:$C$314,$D$329)</f>
        <v>1150</v>
      </c>
      <c r="E330" s="58">
        <f>SUM(B330:D330)</f>
        <v>1150</v>
      </c>
      <c r="F330" s="58">
        <v>115</v>
      </c>
      <c r="G330" s="58">
        <f>E330+F330+2</f>
        <v>1267</v>
      </c>
    </row>
    <row r="331" spans="1:7">
      <c r="A331" s="60" t="s">
        <v>603</v>
      </c>
      <c r="B331" s="57">
        <f>SUMIFS(F4:$F$314,E4:$E$314,A331,C4:$C$314,$B$329)</f>
        <v>0</v>
      </c>
      <c r="C331" s="57">
        <f>SUMIFS(F4:$F$314,E4:$E$314,A331,C4:$C$314,$C$329)</f>
        <v>624</v>
      </c>
      <c r="D331" s="58">
        <f>SUMIFS(F4:$F$314,E4:$E$314,A331,C4:$C$314,$D$329)</f>
        <v>0</v>
      </c>
      <c r="E331" s="58">
        <f t="shared" ref="E331:E332" si="1">SUM(B331:D331)</f>
        <v>624</v>
      </c>
      <c r="F331" s="58">
        <v>63</v>
      </c>
      <c r="G331" s="58">
        <f>E331+F331+2</f>
        <v>689</v>
      </c>
    </row>
    <row r="332" spans="1:7">
      <c r="A332" s="60" t="s">
        <v>604</v>
      </c>
      <c r="B332" s="57">
        <f>SUMIFS(F5:$F$314,E5:$E$314,A332,C5:$C$314,$B$329)</f>
        <v>113</v>
      </c>
      <c r="C332" s="57">
        <f>SUMIFS(F5:$F$314,E5:$E$314,A332,C5:$C$314,$C$329)</f>
        <v>0</v>
      </c>
      <c r="D332" s="58">
        <f>SUMIFS(F5:$F$314,E5:$E$314,A332,C5:$C$314,$D$329)</f>
        <v>0</v>
      </c>
      <c r="E332" s="58">
        <f t="shared" si="1"/>
        <v>113</v>
      </c>
      <c r="F332" s="58">
        <v>10</v>
      </c>
      <c r="G332" s="58">
        <f>E332+F332+2</f>
        <v>125</v>
      </c>
    </row>
    <row r="333" spans="1:7">
      <c r="A333" s="60"/>
      <c r="B333" s="57">
        <f t="shared" ref="B333:G333" si="2">SUM(B330:B332)</f>
        <v>113</v>
      </c>
      <c r="C333" s="57">
        <f t="shared" si="2"/>
        <v>624</v>
      </c>
      <c r="D333" s="58">
        <f t="shared" si="2"/>
        <v>1150</v>
      </c>
      <c r="E333" s="58">
        <f t="shared" si="2"/>
        <v>1887</v>
      </c>
      <c r="F333" s="58">
        <f t="shared" si="2"/>
        <v>188</v>
      </c>
      <c r="G333" s="58">
        <f t="shared" si="2"/>
        <v>2081</v>
      </c>
    </row>
  </sheetData>
  <autoFilter ref="A2:G315"/>
  <mergeCells count="2">
    <mergeCell ref="A1:G1"/>
    <mergeCell ref="K5:N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zoomScaleNormal="100" workbookViewId="0">
      <selection activeCell="F28" sqref="F28"/>
    </sheetView>
  </sheetViews>
  <sheetFormatPr defaultColWidth="9" defaultRowHeight="15"/>
  <cols>
    <col min="1" max="1" width="2.140625" bestFit="1" customWidth="1"/>
    <col min="2" max="2" width="9.140625" style="5" bestFit="1" customWidth="1"/>
    <col min="3" max="3" width="41.42578125" style="5" customWidth="1"/>
    <col min="4" max="4" width="17.7109375" style="5" bestFit="1" customWidth="1"/>
    <col min="5" max="5" width="15" style="5" customWidth="1"/>
    <col min="6" max="9" width="15.85546875" style="5" bestFit="1" customWidth="1"/>
    <col min="10" max="12" width="16.7109375" style="5" bestFit="1" customWidth="1"/>
    <col min="13" max="17" width="16.7109375" style="5" customWidth="1"/>
    <col min="18" max="16384" width="9" style="5"/>
  </cols>
  <sheetData>
    <row r="1" spans="1:17">
      <c r="B1" s="304" t="s">
        <v>81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</row>
    <row r="2" spans="1:17"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</row>
    <row r="3" spans="1:17" ht="8.25" customHeight="1"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</row>
    <row r="4" spans="1:17" ht="15" customHeight="1">
      <c r="B4" s="308" t="s">
        <v>113</v>
      </c>
      <c r="C4" s="307" t="s">
        <v>602</v>
      </c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</row>
    <row r="5" spans="1:17" ht="15" customHeight="1">
      <c r="B5" s="308"/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</row>
    <row r="6" spans="1:17" ht="8.25" customHeight="1"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</row>
    <row r="7" spans="1:17">
      <c r="B7" s="304" t="s">
        <v>112</v>
      </c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</row>
    <row r="8" spans="1:17">
      <c r="B8" s="304"/>
      <c r="C8" s="304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</row>
    <row r="9" spans="1:17" s="4" customFormat="1" ht="45">
      <c r="A9"/>
      <c r="B9" s="2" t="s">
        <v>111</v>
      </c>
      <c r="C9" s="2" t="s">
        <v>0</v>
      </c>
      <c r="D9" s="3" t="s">
        <v>114</v>
      </c>
      <c r="E9" s="3" t="s">
        <v>115</v>
      </c>
      <c r="F9" s="2" t="s">
        <v>116</v>
      </c>
      <c r="G9" s="2" t="s">
        <v>117</v>
      </c>
      <c r="H9" s="2" t="s">
        <v>118</v>
      </c>
      <c r="I9" s="2" t="s">
        <v>119</v>
      </c>
      <c r="J9" s="2" t="s">
        <v>120</v>
      </c>
      <c r="K9" s="2" t="s">
        <v>121</v>
      </c>
      <c r="L9" s="2" t="s">
        <v>122</v>
      </c>
      <c r="M9" s="2" t="s">
        <v>123</v>
      </c>
      <c r="N9" s="2" t="s">
        <v>124</v>
      </c>
      <c r="O9" s="2" t="s">
        <v>125</v>
      </c>
      <c r="P9" s="2" t="s">
        <v>126</v>
      </c>
      <c r="Q9" s="2" t="s">
        <v>127</v>
      </c>
    </row>
    <row r="10" spans="1:17">
      <c r="B10" s="303">
        <v>1</v>
      </c>
      <c r="C10" s="6" t="str">
        <f>'PLANILHA REFERENCIA'!D5</f>
        <v xml:space="preserve">SERVIÇOS DE MANUTENÇÃO </v>
      </c>
      <c r="D10" s="311">
        <f>'PLANILHA REFERENCIA'!J12</f>
        <v>1321639.6425144959</v>
      </c>
      <c r="E10" s="312">
        <v>12</v>
      </c>
      <c r="F10" s="7">
        <f>$D$10*F11</f>
        <v>110136.63687620798</v>
      </c>
      <c r="G10" s="7">
        <f t="shared" ref="G10:Q10" si="0">$D$10*G11</f>
        <v>110136.63687620798</v>
      </c>
      <c r="H10" s="7">
        <f t="shared" si="0"/>
        <v>110136.63687620798</v>
      </c>
      <c r="I10" s="7">
        <f t="shared" si="0"/>
        <v>110136.63687620798</v>
      </c>
      <c r="J10" s="7">
        <f t="shared" si="0"/>
        <v>110136.63687620798</v>
      </c>
      <c r="K10" s="7">
        <f t="shared" si="0"/>
        <v>110136.63687620798</v>
      </c>
      <c r="L10" s="7">
        <f t="shared" si="0"/>
        <v>110136.63687620798</v>
      </c>
      <c r="M10" s="7">
        <f t="shared" si="0"/>
        <v>110136.63687620798</v>
      </c>
      <c r="N10" s="7">
        <f t="shared" si="0"/>
        <v>110136.63687620798</v>
      </c>
      <c r="O10" s="7">
        <f t="shared" si="0"/>
        <v>110136.63687620798</v>
      </c>
      <c r="P10" s="7">
        <f t="shared" si="0"/>
        <v>110136.63687620798</v>
      </c>
      <c r="Q10" s="7">
        <f t="shared" si="0"/>
        <v>110136.63687620798</v>
      </c>
    </row>
    <row r="11" spans="1:17">
      <c r="B11" s="303"/>
      <c r="C11" s="21" t="s">
        <v>105</v>
      </c>
      <c r="D11" s="311"/>
      <c r="E11" s="312"/>
      <c r="F11" s="18">
        <f>1/12</f>
        <v>8.3333333333333329E-2</v>
      </c>
      <c r="G11" s="18">
        <f t="shared" ref="G11:Q11" si="1">1/12</f>
        <v>8.3333333333333329E-2</v>
      </c>
      <c r="H11" s="18">
        <f t="shared" si="1"/>
        <v>8.3333333333333329E-2</v>
      </c>
      <c r="I11" s="18">
        <f t="shared" si="1"/>
        <v>8.3333333333333329E-2</v>
      </c>
      <c r="J11" s="18">
        <f t="shared" si="1"/>
        <v>8.3333333333333329E-2</v>
      </c>
      <c r="K11" s="18">
        <f t="shared" si="1"/>
        <v>8.3333333333333329E-2</v>
      </c>
      <c r="L11" s="18">
        <f t="shared" si="1"/>
        <v>8.3333333333333329E-2</v>
      </c>
      <c r="M11" s="18">
        <f t="shared" si="1"/>
        <v>8.3333333333333329E-2</v>
      </c>
      <c r="N11" s="18">
        <f t="shared" si="1"/>
        <v>8.3333333333333329E-2</v>
      </c>
      <c r="O11" s="18">
        <f t="shared" si="1"/>
        <v>8.3333333333333329E-2</v>
      </c>
      <c r="P11" s="18">
        <f t="shared" si="1"/>
        <v>8.3333333333333329E-2</v>
      </c>
      <c r="Q11" s="18">
        <f t="shared" si="1"/>
        <v>8.3333333333333329E-2</v>
      </c>
    </row>
    <row r="12" spans="1:17">
      <c r="B12" s="303" t="s">
        <v>23</v>
      </c>
      <c r="C12" s="6" t="str">
        <f>'PLANILHA REFERENCIA'!D15</f>
        <v>FORNECIMENTO DE SERVIÇOS</v>
      </c>
      <c r="D12" s="311">
        <f>'PLANILHA REFERENCIA'!J23</f>
        <v>660010.74948899995</v>
      </c>
      <c r="E12" s="312"/>
      <c r="F12" s="19">
        <f t="shared" ref="F12:K12" si="2">$D$12*F13</f>
        <v>110001.79158149999</v>
      </c>
      <c r="G12" s="19">
        <f t="shared" si="2"/>
        <v>110001.79158149999</v>
      </c>
      <c r="H12" s="19">
        <f t="shared" si="2"/>
        <v>110001.79158149999</v>
      </c>
      <c r="I12" s="19">
        <f t="shared" si="2"/>
        <v>110001.79158149999</v>
      </c>
      <c r="J12" s="19">
        <f t="shared" si="2"/>
        <v>110001.79158149999</v>
      </c>
      <c r="K12" s="19">
        <f t="shared" si="2"/>
        <v>110001.79158149999</v>
      </c>
      <c r="L12" s="20"/>
      <c r="M12" s="20"/>
      <c r="N12" s="20"/>
      <c r="O12" s="20"/>
      <c r="P12" s="20"/>
      <c r="Q12" s="20"/>
    </row>
    <row r="13" spans="1:17">
      <c r="B13" s="303"/>
      <c r="C13" s="21" t="s">
        <v>105</v>
      </c>
      <c r="D13" s="311"/>
      <c r="E13" s="312"/>
      <c r="F13" s="18">
        <f>1/6</f>
        <v>0.16666666666666666</v>
      </c>
      <c r="G13" s="18">
        <f t="shared" ref="G13:K15" si="3">1/6</f>
        <v>0.16666666666666666</v>
      </c>
      <c r="H13" s="18">
        <f t="shared" si="3"/>
        <v>0.16666666666666666</v>
      </c>
      <c r="I13" s="18">
        <f t="shared" si="3"/>
        <v>0.16666666666666666</v>
      </c>
      <c r="J13" s="18">
        <f t="shared" si="3"/>
        <v>0.16666666666666666</v>
      </c>
      <c r="K13" s="18">
        <f t="shared" si="3"/>
        <v>0.16666666666666666</v>
      </c>
      <c r="L13" s="20"/>
      <c r="M13" s="20"/>
      <c r="N13" s="20"/>
      <c r="O13" s="20"/>
      <c r="P13" s="20"/>
      <c r="Q13" s="20"/>
    </row>
    <row r="14" spans="1:17">
      <c r="B14" s="303" t="s">
        <v>35</v>
      </c>
      <c r="C14" s="6" t="str">
        <f>'PLANILHA REFERENCIA'!D25</f>
        <v>FORNECIMENTO DE MATERIAIS</v>
      </c>
      <c r="D14" s="311">
        <f>'PLANILHA REFERENCIA'!J45</f>
        <v>3821059.729631559</v>
      </c>
      <c r="E14" s="312"/>
      <c r="F14" s="19">
        <f t="shared" ref="F14:K14" si="4">$D$14*F15</f>
        <v>636843.28827192646</v>
      </c>
      <c r="G14" s="19">
        <f t="shared" si="4"/>
        <v>636843.28827192646</v>
      </c>
      <c r="H14" s="19">
        <f t="shared" si="4"/>
        <v>636843.28827192646</v>
      </c>
      <c r="I14" s="19">
        <f t="shared" si="4"/>
        <v>636843.28827192646</v>
      </c>
      <c r="J14" s="19">
        <f t="shared" si="4"/>
        <v>636843.28827192646</v>
      </c>
      <c r="K14" s="19">
        <f t="shared" si="4"/>
        <v>636843.28827192646</v>
      </c>
      <c r="L14" s="20"/>
      <c r="M14" s="20"/>
      <c r="N14" s="20"/>
      <c r="O14" s="20"/>
      <c r="P14" s="20"/>
      <c r="Q14" s="20"/>
    </row>
    <row r="15" spans="1:17">
      <c r="B15" s="303"/>
      <c r="C15" s="21" t="s">
        <v>105</v>
      </c>
      <c r="D15" s="311"/>
      <c r="E15" s="312"/>
      <c r="F15" s="18">
        <f>1/6</f>
        <v>0.16666666666666666</v>
      </c>
      <c r="G15" s="18">
        <f t="shared" si="3"/>
        <v>0.16666666666666666</v>
      </c>
      <c r="H15" s="18">
        <f t="shared" si="3"/>
        <v>0.16666666666666666</v>
      </c>
      <c r="I15" s="18">
        <f t="shared" si="3"/>
        <v>0.16666666666666666</v>
      </c>
      <c r="J15" s="18">
        <f t="shared" si="3"/>
        <v>0.16666666666666666</v>
      </c>
      <c r="K15" s="18">
        <f t="shared" si="3"/>
        <v>0.16666666666666666</v>
      </c>
      <c r="L15" s="20"/>
      <c r="M15" s="20"/>
      <c r="N15" s="20"/>
      <c r="O15" s="20"/>
      <c r="P15" s="20"/>
      <c r="Q15" s="20"/>
    </row>
    <row r="16" spans="1:17" customFormat="1">
      <c r="B16" s="20"/>
      <c r="C16" s="8" t="s">
        <v>106</v>
      </c>
      <c r="D16" s="9">
        <f>SUM(D10:D15)</f>
        <v>5802710.1216350552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</row>
    <row r="17" spans="4:17" customFormat="1" ht="15.75" thickBot="1"/>
    <row r="18" spans="4:17">
      <c r="D18" s="313" t="s">
        <v>107</v>
      </c>
      <c r="E18" s="314"/>
      <c r="F18" s="10">
        <f>F10+F12+F14</f>
        <v>856981.71672963444</v>
      </c>
      <c r="G18" s="10">
        <f>G10+G12+G14</f>
        <v>856981.71672963444</v>
      </c>
      <c r="H18" s="10">
        <f t="shared" ref="H18:Q18" si="5">H10+H12+H14</f>
        <v>856981.71672963444</v>
      </c>
      <c r="I18" s="10">
        <f t="shared" si="5"/>
        <v>856981.71672963444</v>
      </c>
      <c r="J18" s="10">
        <f t="shared" si="5"/>
        <v>856981.71672963444</v>
      </c>
      <c r="K18" s="10">
        <f t="shared" si="5"/>
        <v>856981.71672963444</v>
      </c>
      <c r="L18" s="10">
        <f t="shared" si="5"/>
        <v>110136.63687620798</v>
      </c>
      <c r="M18" s="10">
        <f t="shared" si="5"/>
        <v>110136.63687620798</v>
      </c>
      <c r="N18" s="10">
        <f t="shared" si="5"/>
        <v>110136.63687620798</v>
      </c>
      <c r="O18" s="10">
        <f t="shared" si="5"/>
        <v>110136.63687620798</v>
      </c>
      <c r="P18" s="10">
        <f t="shared" si="5"/>
        <v>110136.63687620798</v>
      </c>
      <c r="Q18" s="10">
        <f t="shared" si="5"/>
        <v>110136.63687620798</v>
      </c>
    </row>
    <row r="19" spans="4:17">
      <c r="D19" s="305" t="s">
        <v>108</v>
      </c>
      <c r="E19" s="306"/>
      <c r="F19" s="11">
        <f t="shared" ref="F19:M19" si="6">F18/$D$16</f>
        <v>0.14768646007913264</v>
      </c>
      <c r="G19" s="12">
        <f t="shared" si="6"/>
        <v>0.14768646007913264</v>
      </c>
      <c r="H19" s="12">
        <f t="shared" si="6"/>
        <v>0.14768646007913264</v>
      </c>
      <c r="I19" s="12">
        <f t="shared" si="6"/>
        <v>0.14768646007913264</v>
      </c>
      <c r="J19" s="12">
        <f t="shared" si="6"/>
        <v>0.14768646007913264</v>
      </c>
      <c r="K19" s="12">
        <f t="shared" si="6"/>
        <v>0.14768646007913264</v>
      </c>
      <c r="L19" s="12">
        <f t="shared" si="6"/>
        <v>1.8980206587534014E-2</v>
      </c>
      <c r="M19" s="12">
        <f t="shared" si="6"/>
        <v>1.8980206587534014E-2</v>
      </c>
      <c r="N19" s="12">
        <f>N18/$D$16</f>
        <v>1.8980206587534014E-2</v>
      </c>
      <c r="O19" s="12">
        <f>O18/$D$16</f>
        <v>1.8980206587534014E-2</v>
      </c>
      <c r="P19" s="12">
        <f>P18/$D$16</f>
        <v>1.8980206587534014E-2</v>
      </c>
      <c r="Q19" s="12">
        <f>Q18/$D$16</f>
        <v>1.8980206587534014E-2</v>
      </c>
    </row>
    <row r="20" spans="4:17">
      <c r="D20" s="305" t="s">
        <v>109</v>
      </c>
      <c r="E20" s="306"/>
      <c r="F20" s="13">
        <f>F18</f>
        <v>856981.71672963444</v>
      </c>
      <c r="G20" s="14">
        <f t="shared" ref="G20:Q21" si="7">F20+G18</f>
        <v>1713963.4334592689</v>
      </c>
      <c r="H20" s="14">
        <f t="shared" si="7"/>
        <v>2570945.1501889033</v>
      </c>
      <c r="I20" s="14">
        <f t="shared" si="7"/>
        <v>3427926.8669185378</v>
      </c>
      <c r="J20" s="14">
        <f t="shared" si="7"/>
        <v>4284908.5836481722</v>
      </c>
      <c r="K20" s="14">
        <f t="shared" si="7"/>
        <v>5141890.3003778066</v>
      </c>
      <c r="L20" s="14">
        <f t="shared" si="7"/>
        <v>5252026.9372540144</v>
      </c>
      <c r="M20" s="14">
        <f t="shared" si="7"/>
        <v>5362163.5741302222</v>
      </c>
      <c r="N20" s="14">
        <f t="shared" si="7"/>
        <v>5472300.21100643</v>
      </c>
      <c r="O20" s="14">
        <f t="shared" si="7"/>
        <v>5582436.8478826378</v>
      </c>
      <c r="P20" s="14">
        <f t="shared" si="7"/>
        <v>5692573.4847588455</v>
      </c>
      <c r="Q20" s="14">
        <f t="shared" si="7"/>
        <v>5802710.1216350533</v>
      </c>
    </row>
    <row r="21" spans="4:17" ht="15.75" thickBot="1">
      <c r="D21" s="309" t="s">
        <v>110</v>
      </c>
      <c r="E21" s="310"/>
      <c r="F21" s="15">
        <f>F19</f>
        <v>0.14768646007913264</v>
      </c>
      <c r="G21" s="16">
        <f>F21+G19</f>
        <v>0.29537292015826527</v>
      </c>
      <c r="H21" s="16">
        <f t="shared" si="7"/>
        <v>0.44305938023739788</v>
      </c>
      <c r="I21" s="16">
        <f t="shared" si="7"/>
        <v>0.59074584031653055</v>
      </c>
      <c r="J21" s="16">
        <f t="shared" si="7"/>
        <v>0.73843230039566321</v>
      </c>
      <c r="K21" s="16">
        <f t="shared" si="7"/>
        <v>0.88611876047479587</v>
      </c>
      <c r="L21" s="16">
        <f t="shared" si="7"/>
        <v>0.90509896706232984</v>
      </c>
      <c r="M21" s="16">
        <f t="shared" si="7"/>
        <v>0.92407917364986381</v>
      </c>
      <c r="N21" s="16">
        <f t="shared" si="7"/>
        <v>0.94305938023739777</v>
      </c>
      <c r="O21" s="16">
        <f t="shared" si="7"/>
        <v>0.96203958682493174</v>
      </c>
      <c r="P21" s="16">
        <f t="shared" si="7"/>
        <v>0.9810197934124657</v>
      </c>
      <c r="Q21" s="16">
        <f t="shared" si="7"/>
        <v>0.99999999999999967</v>
      </c>
    </row>
    <row r="25" spans="4:17">
      <c r="I25" s="17"/>
    </row>
    <row r="28" spans="4:17">
      <c r="I28" s="17"/>
    </row>
  </sheetData>
  <mergeCells count="17">
    <mergeCell ref="D21:E21"/>
    <mergeCell ref="D12:D13"/>
    <mergeCell ref="D14:D15"/>
    <mergeCell ref="E10:E15"/>
    <mergeCell ref="D10:D11"/>
    <mergeCell ref="D18:E18"/>
    <mergeCell ref="D19:E19"/>
    <mergeCell ref="B12:B13"/>
    <mergeCell ref="B14:B15"/>
    <mergeCell ref="B7:Q8"/>
    <mergeCell ref="B1:Q2"/>
    <mergeCell ref="D20:E20"/>
    <mergeCell ref="C4:Q5"/>
    <mergeCell ref="B4:B5"/>
    <mergeCell ref="B3:Q3"/>
    <mergeCell ref="B6:Q6"/>
    <mergeCell ref="B10:B11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Normal="100" workbookViewId="0">
      <selection activeCell="D18" sqref="D18"/>
    </sheetView>
  </sheetViews>
  <sheetFormatPr defaultColWidth="9.42578125" defaultRowHeight="15"/>
  <cols>
    <col min="1" max="1" width="16" style="188" customWidth="1"/>
    <col min="2" max="2" width="68.42578125" style="185" customWidth="1"/>
    <col min="3" max="3" width="11.140625" style="188" customWidth="1"/>
    <col min="4" max="6" width="12.42578125" style="188" customWidth="1"/>
    <col min="7" max="8" width="14.42578125" style="188" customWidth="1"/>
    <col min="9" max="9" width="10.42578125" bestFit="1" customWidth="1"/>
    <col min="10" max="16384" width="9.42578125" style="188"/>
  </cols>
  <sheetData>
    <row r="1" spans="1:9">
      <c r="A1" s="315" t="s">
        <v>81</v>
      </c>
      <c r="B1" s="316"/>
      <c r="C1" s="316"/>
      <c r="D1" s="316"/>
      <c r="E1" s="316"/>
      <c r="F1" s="316"/>
      <c r="G1" s="316"/>
      <c r="H1" s="316"/>
    </row>
    <row r="2" spans="1:9">
      <c r="A2" s="315" t="s">
        <v>559</v>
      </c>
      <c r="B2" s="316"/>
      <c r="C2" s="316"/>
      <c r="D2" s="316"/>
      <c r="E2" s="316"/>
      <c r="F2" s="316"/>
      <c r="G2" s="316"/>
      <c r="H2" s="316"/>
    </row>
    <row r="3" spans="1:9">
      <c r="A3" s="268" t="s">
        <v>1</v>
      </c>
      <c r="B3" s="268"/>
      <c r="C3" s="24">
        <v>12</v>
      </c>
      <c r="D3" s="24" t="s">
        <v>2</v>
      </c>
      <c r="E3" s="268" t="s">
        <v>61</v>
      </c>
      <c r="F3" s="268"/>
      <c r="G3" s="25">
        <v>4080</v>
      </c>
      <c r="H3" s="24" t="s">
        <v>3</v>
      </c>
    </row>
    <row r="4" spans="1:9" ht="15.75">
      <c r="A4" s="320" t="s">
        <v>560</v>
      </c>
      <c r="B4" s="321"/>
      <c r="C4" s="321"/>
      <c r="D4" s="321"/>
      <c r="E4" s="321"/>
      <c r="F4" s="321"/>
      <c r="G4" s="321"/>
      <c r="H4" s="322"/>
    </row>
    <row r="5" spans="1:9" customFormat="1">
      <c r="B5" s="186"/>
    </row>
    <row r="6" spans="1:9" customFormat="1">
      <c r="A6" s="57" t="s">
        <v>552</v>
      </c>
      <c r="B6" s="317" t="s">
        <v>561</v>
      </c>
      <c r="C6" s="318"/>
      <c r="D6" s="318"/>
      <c r="E6" s="318"/>
      <c r="F6" s="318"/>
      <c r="G6" s="318"/>
      <c r="H6" s="319"/>
    </row>
    <row r="7" spans="1:9" customFormat="1">
      <c r="B7" s="186"/>
    </row>
    <row r="8" spans="1:9">
      <c r="A8" s="187" t="s">
        <v>111</v>
      </c>
      <c r="B8" s="187" t="s">
        <v>401</v>
      </c>
      <c r="C8" s="187" t="s">
        <v>402</v>
      </c>
      <c r="D8" s="187" t="s">
        <v>555</v>
      </c>
      <c r="E8" s="187" t="s">
        <v>556</v>
      </c>
      <c r="F8" s="187" t="s">
        <v>557</v>
      </c>
      <c r="G8" s="187" t="s">
        <v>558</v>
      </c>
      <c r="H8" s="187" t="s">
        <v>569</v>
      </c>
    </row>
    <row r="9" spans="1:9" ht="64.5" customHeight="1">
      <c r="A9" s="189" t="s">
        <v>549</v>
      </c>
      <c r="B9" s="183" t="s">
        <v>590</v>
      </c>
      <c r="C9" s="54" t="s">
        <v>408</v>
      </c>
      <c r="D9" s="182">
        <v>1245.56</v>
      </c>
      <c r="E9" s="182">
        <v>1113.0399999999954</v>
      </c>
      <c r="F9" s="182">
        <v>1198.5</v>
      </c>
      <c r="G9" s="182">
        <f>AVERAGE(D9:F9)</f>
        <v>1185.6999999999985</v>
      </c>
      <c r="H9" s="182">
        <f>G9</f>
        <v>1185.6999999999985</v>
      </c>
    </row>
    <row r="10" spans="1:9" ht="30">
      <c r="A10" s="189" t="s">
        <v>550</v>
      </c>
      <c r="B10" s="183" t="s">
        <v>591</v>
      </c>
      <c r="C10" s="54" t="s">
        <v>408</v>
      </c>
      <c r="D10" s="182">
        <v>748.56</v>
      </c>
      <c r="E10" s="182">
        <v>752.3</v>
      </c>
      <c r="F10" s="182">
        <v>749.8299999999997</v>
      </c>
      <c r="G10" s="182">
        <f t="shared" ref="G10:G18" si="0">AVERAGE(D10:F10)</f>
        <v>750.2299999999999</v>
      </c>
      <c r="H10" s="182">
        <f t="shared" ref="H10:H18" si="1">G10</f>
        <v>750.2299999999999</v>
      </c>
    </row>
    <row r="11" spans="1:9" s="190" customFormat="1" ht="30">
      <c r="A11" s="189" t="s">
        <v>551</v>
      </c>
      <c r="B11" s="183" t="s">
        <v>592</v>
      </c>
      <c r="C11" s="54" t="s">
        <v>408</v>
      </c>
      <c r="D11" s="182">
        <v>723.58</v>
      </c>
      <c r="E11" s="182">
        <v>801.47</v>
      </c>
      <c r="F11" s="182">
        <v>735.69</v>
      </c>
      <c r="G11" s="182">
        <f t="shared" si="0"/>
        <v>753.58</v>
      </c>
      <c r="H11" s="182">
        <f t="shared" si="1"/>
        <v>753.58</v>
      </c>
      <c r="I11"/>
    </row>
    <row r="12" spans="1:9" s="190" customFormat="1" ht="30">
      <c r="A12" s="189" t="s">
        <v>562</v>
      </c>
      <c r="B12" s="183" t="s">
        <v>422</v>
      </c>
      <c r="C12" s="54" t="s">
        <v>408</v>
      </c>
      <c r="D12" s="182">
        <v>9356.2999999999993</v>
      </c>
      <c r="E12" s="182">
        <v>9258.33</v>
      </c>
      <c r="F12" s="182">
        <v>9167.0499999999993</v>
      </c>
      <c r="G12" s="182">
        <f t="shared" ref="G12:G13" si="2">AVERAGE(D12:F12)</f>
        <v>9260.56</v>
      </c>
      <c r="H12" s="182">
        <f t="shared" ref="H12:H13" si="3">G12</f>
        <v>9260.56</v>
      </c>
      <c r="I12"/>
    </row>
    <row r="13" spans="1:9" ht="24.75" customHeight="1">
      <c r="A13" s="189" t="s">
        <v>563</v>
      </c>
      <c r="B13" s="183" t="s">
        <v>423</v>
      </c>
      <c r="C13" s="54" t="s">
        <v>408</v>
      </c>
      <c r="D13" s="182">
        <v>35998.589999999997</v>
      </c>
      <c r="E13" s="182">
        <v>36875.54</v>
      </c>
      <c r="F13" s="182">
        <v>37046.859999999986</v>
      </c>
      <c r="G13" s="182">
        <f t="shared" si="2"/>
        <v>36640.329999999994</v>
      </c>
      <c r="H13" s="182">
        <f t="shared" si="3"/>
        <v>36640.329999999994</v>
      </c>
    </row>
    <row r="14" spans="1:9" ht="24.75" customHeight="1">
      <c r="A14" s="189" t="s">
        <v>564</v>
      </c>
      <c r="B14" s="183" t="s">
        <v>593</v>
      </c>
      <c r="C14" s="54" t="s">
        <v>408</v>
      </c>
      <c r="D14" s="182">
        <v>2.15</v>
      </c>
      <c r="E14" s="182">
        <v>2.36</v>
      </c>
      <c r="F14" s="182">
        <v>2.3599999999999994</v>
      </c>
      <c r="G14" s="182">
        <f t="shared" si="0"/>
        <v>2.2899999999999996</v>
      </c>
      <c r="H14" s="182">
        <f t="shared" si="1"/>
        <v>2.2899999999999996</v>
      </c>
    </row>
    <row r="15" spans="1:9" ht="24.75" customHeight="1">
      <c r="A15" s="189" t="s">
        <v>565</v>
      </c>
      <c r="B15" s="183" t="s">
        <v>99</v>
      </c>
      <c r="C15" s="54" t="s">
        <v>408</v>
      </c>
      <c r="D15" s="182">
        <v>7.85</v>
      </c>
      <c r="E15" s="182">
        <v>7.35</v>
      </c>
      <c r="F15" s="182">
        <v>7.4200000000000017</v>
      </c>
      <c r="G15" s="182">
        <f t="shared" si="0"/>
        <v>7.54</v>
      </c>
      <c r="H15" s="182">
        <f t="shared" si="1"/>
        <v>7.54</v>
      </c>
    </row>
    <row r="16" spans="1:9" ht="24.75" customHeight="1">
      <c r="A16" s="189" t="s">
        <v>566</v>
      </c>
      <c r="B16" s="183" t="s">
        <v>100</v>
      </c>
      <c r="C16" s="54" t="s">
        <v>408</v>
      </c>
      <c r="D16" s="182">
        <v>14.5</v>
      </c>
      <c r="E16" s="182">
        <v>14.89</v>
      </c>
      <c r="F16" s="182">
        <v>13.030000000000003</v>
      </c>
      <c r="G16" s="182">
        <f t="shared" si="0"/>
        <v>14.14</v>
      </c>
      <c r="H16" s="182">
        <f t="shared" si="1"/>
        <v>14.14</v>
      </c>
    </row>
    <row r="17" spans="1:8" ht="24.75" customHeight="1">
      <c r="A17" s="189" t="s">
        <v>567</v>
      </c>
      <c r="B17" s="183" t="s">
        <v>594</v>
      </c>
      <c r="C17" s="54" t="s">
        <v>408</v>
      </c>
      <c r="D17" s="182">
        <v>10412.200000000001</v>
      </c>
      <c r="E17" s="182">
        <v>10258.56</v>
      </c>
      <c r="F17" s="182">
        <v>10488.709999999995</v>
      </c>
      <c r="G17" s="182">
        <f t="shared" si="0"/>
        <v>10386.49</v>
      </c>
      <c r="H17" s="182">
        <f t="shared" si="1"/>
        <v>10386.49</v>
      </c>
    </row>
    <row r="18" spans="1:8">
      <c r="A18" s="189" t="s">
        <v>568</v>
      </c>
      <c r="B18" s="210" t="s">
        <v>596</v>
      </c>
      <c r="C18" s="54" t="s">
        <v>408</v>
      </c>
      <c r="D18" s="182">
        <v>589.55999999999995</v>
      </c>
      <c r="E18" s="182">
        <v>568.23</v>
      </c>
      <c r="F18" s="182">
        <v>578.60999999999967</v>
      </c>
      <c r="G18" s="182">
        <f t="shared" si="0"/>
        <v>578.79999999999984</v>
      </c>
      <c r="H18" s="182">
        <f t="shared" si="1"/>
        <v>578.79999999999984</v>
      </c>
    </row>
  </sheetData>
  <mergeCells count="6">
    <mergeCell ref="A3:B3"/>
    <mergeCell ref="E3:F3"/>
    <mergeCell ref="A1:H1"/>
    <mergeCell ref="A2:H2"/>
    <mergeCell ref="B6:H6"/>
    <mergeCell ref="A4:H4"/>
  </mergeCells>
  <phoneticPr fontId="3" type="noConversion"/>
  <pageMargins left="0.35433070866141736" right="0.19685039370078741" top="0.78740157480314965" bottom="0.78740157480314965" header="0.31496062992125984" footer="0.31496062992125984"/>
  <pageSetup paperSize="9" scale="5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PLANILHA REFERENCIA</vt:lpstr>
      <vt:lpstr>COMPOSIÇÃO PRÓPRIA</vt:lpstr>
      <vt:lpstr>MATERIAIS</vt:lpstr>
      <vt:lpstr>INSUMOS</vt:lpstr>
      <vt:lpstr>EQUIPAMENTOS</vt:lpstr>
      <vt:lpstr>LOCAIS</vt:lpstr>
      <vt:lpstr>CRONOGRAMA</vt:lpstr>
      <vt:lpstr>COTAÇÃO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2025-01-30T16:36:27Z</dcterms:created>
  <dcterms:modified xsi:type="dcterms:W3CDTF">2025-02-26T12:48:53Z</dcterms:modified>
</cp:coreProperties>
</file>